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sb-file1\UsersDocs$\Stephanie.Borthwick\Documents\Diversity data\"/>
    </mc:Choice>
  </mc:AlternateContent>
  <bookViews>
    <workbookView xWindow="0" yWindow="0" windowWidth="21600" windowHeight="9720" activeTab="1"/>
  </bookViews>
  <sheets>
    <sheet name="Sources" sheetId="1" r:id="rId1"/>
    <sheet name="Gender (as provided by CLC)" sheetId="2" r:id="rId2"/>
    <sheet name="Gender extra" sheetId="8" r:id="rId3"/>
    <sheet name="Ethnicity" sheetId="3" r:id="rId4"/>
    <sheet name="Ethnicity extra" sheetId="10" r:id="rId5"/>
    <sheet name="Age" sheetId="4" r:id="rId6"/>
    <sheet name="Disability" sheetId="5" r:id="rId7"/>
    <sheet name="Disability extra" sheetId="9" r:id="rId8"/>
    <sheet name="Sexual orientation" sheetId="6" r:id="rId9"/>
    <sheet name="Religion" sheetId="7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4" l="1"/>
  <c r="C26" i="4"/>
  <c r="D26" i="4"/>
  <c r="E26" i="4"/>
  <c r="F26" i="4"/>
  <c r="G26" i="4"/>
  <c r="H26" i="4"/>
  <c r="B27" i="4"/>
  <c r="C27" i="4"/>
  <c r="D27" i="4"/>
  <c r="E27" i="4"/>
  <c r="F27" i="4"/>
  <c r="G27" i="4"/>
  <c r="H27" i="4"/>
  <c r="B28" i="4"/>
  <c r="C28" i="4"/>
  <c r="D28" i="4"/>
  <c r="E28" i="4"/>
  <c r="F28" i="4"/>
  <c r="G28" i="4"/>
  <c r="H28" i="4"/>
  <c r="B29" i="4"/>
  <c r="C29" i="4"/>
  <c r="D29" i="4"/>
  <c r="E29" i="4"/>
  <c r="F29" i="4"/>
  <c r="G29" i="4"/>
  <c r="H29" i="4"/>
  <c r="C25" i="4"/>
  <c r="D25" i="4"/>
  <c r="E25" i="4"/>
  <c r="F25" i="4"/>
  <c r="G25" i="4"/>
  <c r="H25" i="4"/>
  <c r="B25" i="4"/>
  <c r="C24" i="4"/>
  <c r="D24" i="4"/>
  <c r="E24" i="4"/>
  <c r="F24" i="4"/>
  <c r="G24" i="4"/>
  <c r="H24" i="4"/>
  <c r="B24" i="4"/>
  <c r="C23" i="4"/>
  <c r="D23" i="4"/>
  <c r="E23" i="4"/>
  <c r="F23" i="4"/>
  <c r="G23" i="4"/>
  <c r="H23" i="4"/>
  <c r="B23" i="4"/>
  <c r="I24" i="4" l="1"/>
  <c r="I23" i="4"/>
  <c r="I27" i="4"/>
  <c r="I28" i="4"/>
  <c r="I29" i="4"/>
  <c r="I26" i="4"/>
  <c r="I25" i="4"/>
  <c r="I14" i="4"/>
  <c r="I15" i="4"/>
  <c r="I16" i="4"/>
  <c r="I17" i="4"/>
  <c r="I18" i="4"/>
  <c r="I19" i="4"/>
  <c r="I13" i="4"/>
  <c r="B26" i="10"/>
  <c r="C26" i="10"/>
  <c r="D26" i="10"/>
  <c r="E26" i="10"/>
  <c r="F26" i="10"/>
  <c r="G26" i="10"/>
  <c r="H26" i="10"/>
  <c r="B27" i="10"/>
  <c r="C27" i="10"/>
  <c r="D27" i="10"/>
  <c r="E27" i="10"/>
  <c r="F27" i="10"/>
  <c r="G27" i="10"/>
  <c r="H27" i="10"/>
  <c r="B28" i="10"/>
  <c r="C28" i="10"/>
  <c r="D28" i="10"/>
  <c r="E28" i="10"/>
  <c r="I28" i="10" s="1"/>
  <c r="F28" i="10"/>
  <c r="G28" i="10"/>
  <c r="H28" i="10"/>
  <c r="B29" i="10"/>
  <c r="C29" i="10"/>
  <c r="D29" i="10"/>
  <c r="E29" i="10"/>
  <c r="F29" i="10"/>
  <c r="G29" i="10"/>
  <c r="H29" i="10"/>
  <c r="B30" i="10"/>
  <c r="C30" i="10"/>
  <c r="D30" i="10"/>
  <c r="E30" i="10"/>
  <c r="F30" i="10"/>
  <c r="G30" i="10"/>
  <c r="H30" i="10"/>
  <c r="C25" i="10"/>
  <c r="D25" i="10"/>
  <c r="E25" i="10"/>
  <c r="F25" i="10"/>
  <c r="G25" i="10"/>
  <c r="H25" i="10"/>
  <c r="B25" i="10"/>
  <c r="I25" i="10" s="1"/>
  <c r="C24" i="10"/>
  <c r="D24" i="10"/>
  <c r="E24" i="10"/>
  <c r="F24" i="10"/>
  <c r="G24" i="10"/>
  <c r="H24" i="10"/>
  <c r="B24" i="10"/>
  <c r="I14" i="10"/>
  <c r="I15" i="10"/>
  <c r="I16" i="10"/>
  <c r="I17" i="10"/>
  <c r="I18" i="10"/>
  <c r="I19" i="10"/>
  <c r="I13" i="10"/>
  <c r="B8" i="10"/>
  <c r="E8" i="10"/>
  <c r="F73" i="9"/>
  <c r="F74" i="9"/>
  <c r="F75" i="9"/>
  <c r="F76" i="9"/>
  <c r="F77" i="9"/>
  <c r="F78" i="9"/>
  <c r="F79" i="9"/>
  <c r="C74" i="9"/>
  <c r="D74" i="9"/>
  <c r="E74" i="9"/>
  <c r="C75" i="9"/>
  <c r="D75" i="9"/>
  <c r="E75" i="9"/>
  <c r="C76" i="9"/>
  <c r="D76" i="9"/>
  <c r="E76" i="9"/>
  <c r="C77" i="9"/>
  <c r="D77" i="9"/>
  <c r="E77" i="9"/>
  <c r="C78" i="9"/>
  <c r="D78" i="9"/>
  <c r="E78" i="9"/>
  <c r="C79" i="9"/>
  <c r="D79" i="9"/>
  <c r="E79" i="9"/>
  <c r="B75" i="9"/>
  <c r="B76" i="9"/>
  <c r="B77" i="9"/>
  <c r="B78" i="9"/>
  <c r="B79" i="9"/>
  <c r="B74" i="9"/>
  <c r="C73" i="9"/>
  <c r="D73" i="9"/>
  <c r="E73" i="9"/>
  <c r="B73" i="9"/>
  <c r="F63" i="9"/>
  <c r="F64" i="9"/>
  <c r="F65" i="9"/>
  <c r="F66" i="9"/>
  <c r="F67" i="9"/>
  <c r="F68" i="9"/>
  <c r="F62" i="9"/>
  <c r="C36" i="9"/>
  <c r="C37" i="9"/>
  <c r="C38" i="9"/>
  <c r="C39" i="9"/>
  <c r="C40" i="9"/>
  <c r="C41" i="9"/>
  <c r="C35" i="9"/>
  <c r="D25" i="9"/>
  <c r="D26" i="9"/>
  <c r="D27" i="9"/>
  <c r="D28" i="9"/>
  <c r="D29" i="9"/>
  <c r="D30" i="9"/>
  <c r="C25" i="9"/>
  <c r="C26" i="9"/>
  <c r="C27" i="9"/>
  <c r="C28" i="9"/>
  <c r="C29" i="9"/>
  <c r="C30" i="9"/>
  <c r="D24" i="9"/>
  <c r="C24" i="9"/>
  <c r="B24" i="9"/>
  <c r="B26" i="9"/>
  <c r="B27" i="9"/>
  <c r="B28" i="9"/>
  <c r="B29" i="9"/>
  <c r="B30" i="9"/>
  <c r="B25" i="9"/>
  <c r="F5" i="9"/>
  <c r="H54" i="9"/>
  <c r="C53" i="9" s="1"/>
  <c r="F54" i="9"/>
  <c r="D54" i="9"/>
  <c r="B54" i="9"/>
  <c r="I30" i="4" l="1"/>
  <c r="I27" i="10"/>
  <c r="I29" i="10"/>
  <c r="I24" i="10"/>
  <c r="I30" i="10"/>
  <c r="I26" i="10"/>
  <c r="E30" i="9"/>
  <c r="E53" i="9"/>
  <c r="C42" i="9"/>
  <c r="C47" i="9"/>
  <c r="G50" i="9"/>
  <c r="G48" i="9"/>
  <c r="G53" i="9"/>
  <c r="E49" i="9"/>
  <c r="E25" i="9"/>
  <c r="E27" i="9"/>
  <c r="E28" i="9"/>
  <c r="E26" i="9"/>
  <c r="E29" i="9"/>
  <c r="E24" i="9"/>
  <c r="E47" i="9"/>
  <c r="C51" i="9"/>
  <c r="C48" i="9"/>
  <c r="G49" i="9"/>
  <c r="C52" i="9"/>
  <c r="E48" i="9"/>
  <c r="C50" i="9"/>
  <c r="E52" i="9"/>
  <c r="E51" i="9"/>
  <c r="G52" i="9"/>
  <c r="G47" i="9"/>
  <c r="C49" i="9"/>
  <c r="E50" i="9"/>
  <c r="G51" i="9"/>
  <c r="G54" i="9" l="1"/>
  <c r="E54" i="9"/>
  <c r="C54" i="9"/>
  <c r="F9" i="4" l="1"/>
  <c r="K9" i="4"/>
  <c r="F65" i="8"/>
  <c r="D65" i="8"/>
  <c r="B65" i="8"/>
  <c r="I5" i="1"/>
  <c r="F9" i="1"/>
  <c r="E33" i="2"/>
  <c r="E34" i="2"/>
  <c r="E35" i="2"/>
  <c r="E36" i="2"/>
  <c r="E37" i="2"/>
  <c r="E38" i="2"/>
  <c r="E32" i="2"/>
  <c r="H65" i="8"/>
  <c r="E64" i="8" s="1"/>
  <c r="G64" i="8"/>
  <c r="C64" i="8"/>
  <c r="G63" i="8"/>
  <c r="E63" i="8"/>
  <c r="G62" i="8"/>
  <c r="E62" i="8"/>
  <c r="C62" i="8"/>
  <c r="E61" i="8"/>
  <c r="C61" i="8"/>
  <c r="G60" i="8"/>
  <c r="C60" i="8"/>
  <c r="G59" i="8"/>
  <c r="E59" i="8"/>
  <c r="G58" i="8"/>
  <c r="E58" i="8"/>
  <c r="C58" i="8"/>
  <c r="C53" i="8"/>
  <c r="C52" i="8"/>
  <c r="C51" i="8"/>
  <c r="C50" i="8"/>
  <c r="C49" i="8"/>
  <c r="C48" i="8"/>
  <c r="C47" i="8"/>
  <c r="C40" i="8"/>
  <c r="C39" i="8"/>
  <c r="C38" i="8"/>
  <c r="C37" i="8"/>
  <c r="C36" i="8"/>
  <c r="C35" i="8"/>
  <c r="C34" i="8"/>
  <c r="F27" i="8"/>
  <c r="F26" i="8"/>
  <c r="F25" i="8"/>
  <c r="F24" i="8"/>
  <c r="F23" i="8"/>
  <c r="F22" i="8"/>
  <c r="F21" i="8"/>
  <c r="D16" i="8"/>
  <c r="C16" i="8"/>
  <c r="F16" i="8" s="1"/>
  <c r="B16" i="8"/>
  <c r="C15" i="8"/>
  <c r="B15" i="8"/>
  <c r="F15" i="8" s="1"/>
  <c r="D14" i="8"/>
  <c r="C14" i="8"/>
  <c r="B14" i="8"/>
  <c r="F14" i="8" s="1"/>
  <c r="D13" i="8"/>
  <c r="C13" i="8"/>
  <c r="B13" i="8"/>
  <c r="F13" i="8" s="1"/>
  <c r="D12" i="8"/>
  <c r="C12" i="8"/>
  <c r="B12" i="8"/>
  <c r="F12" i="8" s="1"/>
  <c r="D11" i="8"/>
  <c r="C11" i="8"/>
  <c r="B11" i="8"/>
  <c r="F11" i="8" s="1"/>
  <c r="D10" i="8"/>
  <c r="C10" i="8"/>
  <c r="B10" i="8"/>
  <c r="F10" i="8" s="1"/>
  <c r="C59" i="8" l="1"/>
  <c r="E60" i="8"/>
  <c r="G61" i="8"/>
  <c r="C63" i="8"/>
  <c r="C26" i="2" l="1"/>
  <c r="D26" i="2"/>
  <c r="B26" i="2"/>
  <c r="B8" i="6"/>
  <c r="B11" i="7"/>
  <c r="B21" i="3"/>
  <c r="B9" i="3"/>
  <c r="B16" i="5"/>
  <c r="B6" i="5"/>
  <c r="C13" i="2"/>
  <c r="D13" i="2"/>
  <c r="B13" i="2"/>
  <c r="B5" i="2"/>
  <c r="B9" i="4"/>
  <c r="E18" i="9" l="1"/>
  <c r="E19" i="9"/>
  <c r="E16" i="9"/>
  <c r="E17" i="9"/>
  <c r="E14" i="9"/>
  <c r="E13" i="9"/>
  <c r="E15" i="9"/>
</calcChain>
</file>

<file path=xl/sharedStrings.xml><?xml version="1.0" encoding="utf-8"?>
<sst xmlns="http://schemas.openxmlformats.org/spreadsheetml/2006/main" count="399" uniqueCount="117">
  <si>
    <t xml:space="preserve">Source: </t>
  </si>
  <si>
    <t>https://www.clc-uk.org/wp-content/uploads/2018/01/Diversity-Profile-Narrative-170914-(2)%20(1).pdf</t>
  </si>
  <si>
    <t>Participation:</t>
  </si>
  <si>
    <t>- 1,374 individuals took part in the exercise (2,480 persons were declared in the Annual Regulatory Return as working in the entities regulated by the CLC, indicating a 55.4% response rate overall)</t>
  </si>
  <si>
    <t>- Those firms for which no responses were received were required to certify that their workforce had been given the opportunity to participate in the exercise</t>
  </si>
  <si>
    <t>- Of the 220+ entities regulated by the CLC, no data was received in respect of 52 firms, all of them small</t>
  </si>
  <si>
    <t>- Around a tenth of participants chose not to answer the questions relating to sexual orientation, religion/faith, and university</t>
  </si>
  <si>
    <t>- This is the first diversity profiling exercise on this broad a scale undertaken by the CLC. This, and the double-layering (i.e. in some questions, respondents can choose more than one category), may mean that some of the results may need to be viewed with caution.</t>
  </si>
  <si>
    <t>16-24</t>
  </si>
  <si>
    <t>25-34</t>
  </si>
  <si>
    <t>35-44</t>
  </si>
  <si>
    <t>45-54</t>
  </si>
  <si>
    <t>55-64</t>
  </si>
  <si>
    <t>65+</t>
  </si>
  <si>
    <t>Prefer not to say</t>
  </si>
  <si>
    <t>Male</t>
  </si>
  <si>
    <t>Female</t>
  </si>
  <si>
    <t>Ownership in organisation by gender, 2013:</t>
  </si>
  <si>
    <t>Yes</t>
  </si>
  <si>
    <t>No</t>
  </si>
  <si>
    <t xml:space="preserve">Do you consider yourself to have a disability? </t>
  </si>
  <si>
    <t xml:space="preserve">No </t>
  </si>
  <si>
    <t>Yes, a lot</t>
  </si>
  <si>
    <t>Yes, a little</t>
  </si>
  <si>
    <t>Asian/Asian British</t>
  </si>
  <si>
    <t>Black/African/Caribbean/Black British</t>
  </si>
  <si>
    <t>Mixed/Multiple Ethnic Group</t>
  </si>
  <si>
    <t>White British/English</t>
  </si>
  <si>
    <t>Other White</t>
  </si>
  <si>
    <t>Other Ethnic Group</t>
  </si>
  <si>
    <t>Shareholding analysed by ethnicity:</t>
  </si>
  <si>
    <t>White British</t>
  </si>
  <si>
    <t>Other Ethnicity</t>
  </si>
  <si>
    <t>Buddhist</t>
  </si>
  <si>
    <t>Christian</t>
  </si>
  <si>
    <t>Hindu</t>
  </si>
  <si>
    <t>Jewish</t>
  </si>
  <si>
    <t>Muslim</t>
  </si>
  <si>
    <t>Sikh</t>
  </si>
  <si>
    <t>No religion</t>
  </si>
  <si>
    <t>Other</t>
  </si>
  <si>
    <t>Bisexual</t>
  </si>
  <si>
    <t>Gay man</t>
  </si>
  <si>
    <t>Gay woman</t>
  </si>
  <si>
    <t>Heterosexual</t>
  </si>
  <si>
    <t>Gender analysed by role</t>
  </si>
  <si>
    <t>Support fee earner</t>
  </si>
  <si>
    <t>Managerial</t>
  </si>
  <si>
    <t>Licensed conveyancer (335)</t>
  </si>
  <si>
    <t>Other professional (199)</t>
  </si>
  <si>
    <t>Other fee earner (417)</t>
  </si>
  <si>
    <t>Managerial (77)</t>
  </si>
  <si>
    <t>IT/HR/Corp. Services (71)</t>
  </si>
  <si>
    <t>Prefer not to say (104)</t>
  </si>
  <si>
    <t>Licensed Conveyancer</t>
  </si>
  <si>
    <t>Other Professional</t>
  </si>
  <si>
    <t>Other Fee Earner</t>
  </si>
  <si>
    <t>Support Fee Earner</t>
  </si>
  <si>
    <t>IT/HR/Corp Services</t>
  </si>
  <si>
    <t>Total</t>
  </si>
  <si>
    <t>Profession by gender - number (use this table)</t>
  </si>
  <si>
    <t>Male (371)</t>
  </si>
  <si>
    <t>Female (954)</t>
  </si>
  <si>
    <t>Prefer not to say (49)</t>
  </si>
  <si>
    <t>Licensed Conveyancer (335)</t>
  </si>
  <si>
    <t>Other Professional (199)</t>
  </si>
  <si>
    <t>Other Fee Earner (171)</t>
  </si>
  <si>
    <t>Support Fee Earner (417)</t>
  </si>
  <si>
    <t>IT/HR/Corp Services (71)</t>
  </si>
  <si>
    <t>Professions - male only</t>
  </si>
  <si>
    <t>%</t>
  </si>
  <si>
    <t>Professions - female only</t>
  </si>
  <si>
    <t>Males</t>
  </si>
  <si>
    <t>Females</t>
  </si>
  <si>
    <t>Profession</t>
  </si>
  <si>
    <t>Number</t>
  </si>
  <si>
    <t>% of total</t>
  </si>
  <si>
    <t>TOTAL</t>
  </si>
  <si>
    <t>Role analysed by gender</t>
  </si>
  <si>
    <t>Breakdown of profession by role</t>
  </si>
  <si>
    <t>Breakdown of profession by gender</t>
  </si>
  <si>
    <t>Number of people by age group</t>
  </si>
  <si>
    <t>Number of people by role in profession</t>
  </si>
  <si>
    <t>2013 Diversity Profile of the Community regulated by the Council for Licensed Conveyancers</t>
  </si>
  <si>
    <t xml:space="preserve">Are you day to day activities limited because of a health problem? </t>
  </si>
  <si>
    <t>Disability - yes</t>
  </si>
  <si>
    <t>Disability - no</t>
  </si>
  <si>
    <t>Yes (27)</t>
  </si>
  <si>
    <t>No (1278)</t>
  </si>
  <si>
    <t>Prefer not to say (69)</t>
  </si>
  <si>
    <t>Total (1374)</t>
  </si>
  <si>
    <t>Profession by disability - number</t>
  </si>
  <si>
    <t>Profession by disability - %</t>
  </si>
  <si>
    <t>Profession by activities limitation - %</t>
  </si>
  <si>
    <t>DO YOU CONSIDER YOURSELF TO HAVE A DISABILITY ACCORDING TO THE DEFINITION IN THE EQUALITY ACT?</t>
  </si>
  <si>
    <t>Profession - answered yes only</t>
  </si>
  <si>
    <t>ARE YOUR DAY TO DAY ACTIVITIES LIMITED BECAUSE OF A HEALTH PROBLEM OR DISABILITY?</t>
  </si>
  <si>
    <t>Yes, limited a little</t>
  </si>
  <si>
    <t>Yes, limited a lot</t>
  </si>
  <si>
    <t>Profession by activities limitation - number</t>
  </si>
  <si>
    <t>Disability as percentage of total profession</t>
  </si>
  <si>
    <t>Ethnicity by profession - number</t>
  </si>
  <si>
    <t>(+4)</t>
  </si>
  <si>
    <t>(-4)</t>
  </si>
  <si>
    <t>(+1)</t>
  </si>
  <si>
    <t>Ethnicity by profession - % **</t>
  </si>
  <si>
    <t xml:space="preserve">** These percentages are taken from the "Role Analysed by Ethnicity" Graph (p.35), but due to rounding the numbers don't quite add up. </t>
  </si>
  <si>
    <t>Ethnicity as percentage of total profession</t>
  </si>
  <si>
    <t>**58 (typo)</t>
  </si>
  <si>
    <t>Profession by age - %</t>
  </si>
  <si>
    <t>Profession by age - numbers</t>
  </si>
  <si>
    <t>(+3)</t>
  </si>
  <si>
    <t>(-2)</t>
  </si>
  <si>
    <t>(+2)</t>
  </si>
  <si>
    <t>(-3)</t>
  </si>
  <si>
    <t xml:space="preserve">** The report says 58 people are 65+ (same as prefer not to say), but we think this is a typo as the numbers then add to more than the total number of respondents. The percentages in the graph earlier in the report (p.8) suggest the 65+ group should be smaller than the prefer not to say group.  </t>
  </si>
  <si>
    <t xml:space="preserve">These percentages are taken from the "Role Analysed by Age" Graph (p.27), but due to rounding the numbers don't add up to 100% for some of the professions/roles.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</si>
</sst>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7">
    <xf numFmtId="0" fontId="0" fillId="0" borderId="0" xfId="0"/>
    <xf numFmtId="164" fontId="0" fillId="0" borderId="0" xfId="1" applyNumberFormat="1" applyFont="1"/>
    <xf numFmtId="10" fontId="0" fillId="0" borderId="0" xfId="1" applyNumberFormat="1" applyFont="1"/>
    <xf numFmtId="10" fontId="0" fillId="0" borderId="0" xfId="0" applyNumberFormat="1"/>
    <xf numFmtId="9" fontId="0" fillId="0" borderId="0" xfId="1" applyNumberFormat="1" applyFont="1"/>
    <xf numFmtId="10" fontId="0" fillId="0" borderId="0" xfId="1" applyNumberFormat="1" applyFont="1" applyAlignment="1">
      <alignment horizontal="right"/>
    </xf>
    <xf numFmtId="0" fontId="2" fillId="0" borderId="0" xfId="2"/>
    <xf numFmtId="0" fontId="0" fillId="0" borderId="0" xfId="0" applyFill="1"/>
    <xf numFmtId="10" fontId="0" fillId="0" borderId="0" xfId="1" applyNumberFormat="1" applyFont="1" applyFill="1"/>
    <xf numFmtId="10" fontId="0" fillId="0" borderId="0" xfId="1" applyNumberFormat="1" applyFont="1" applyFill="1" applyAlignment="1">
      <alignment horizontal="right"/>
    </xf>
    <xf numFmtId="10" fontId="0" fillId="0" borderId="0" xfId="0" applyNumberFormat="1" applyFill="1"/>
    <xf numFmtId="164" fontId="0" fillId="0" borderId="0" xfId="0" applyNumberFormat="1" applyFill="1"/>
    <xf numFmtId="9" fontId="0" fillId="0" borderId="0" xfId="0" applyNumberFormat="1" applyFill="1"/>
    <xf numFmtId="49" fontId="0" fillId="0" borderId="0" xfId="0" applyNumberFormat="1" applyAlignment="1">
      <alignment wrapText="1"/>
    </xf>
    <xf numFmtId="49" fontId="0" fillId="0" borderId="0" xfId="0" applyNumberFormat="1"/>
    <xf numFmtId="9" fontId="0" fillId="0" borderId="0" xfId="1" applyFont="1"/>
    <xf numFmtId="164" fontId="0" fillId="0" borderId="0" xfId="0" applyNumberFormat="1"/>
    <xf numFmtId="164" fontId="0" fillId="2" borderId="0" xfId="0" applyNumberFormat="1" applyFill="1"/>
    <xf numFmtId="9" fontId="0" fillId="0" borderId="0" xfId="0" applyNumberFormat="1"/>
    <xf numFmtId="164" fontId="0" fillId="2" borderId="0" xfId="1" applyNumberFormat="1" applyFont="1" applyFill="1"/>
    <xf numFmtId="0" fontId="0" fillId="0" borderId="0" xfId="1" applyNumberFormat="1" applyFont="1"/>
    <xf numFmtId="0" fontId="0" fillId="0" borderId="0" xfId="0" applyNumberFormat="1"/>
    <xf numFmtId="164" fontId="0" fillId="0" borderId="0" xfId="1" applyNumberFormat="1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0" applyFont="1"/>
    <xf numFmtId="9" fontId="0" fillId="0" borderId="6" xfId="1" applyFont="1" applyBorder="1"/>
    <xf numFmtId="9" fontId="0" fillId="0" borderId="9" xfId="1" applyFont="1" applyBorder="1"/>
    <xf numFmtId="0" fontId="0" fillId="0" borderId="10" xfId="0" applyBorder="1"/>
    <xf numFmtId="0" fontId="3" fillId="0" borderId="2" xfId="0" applyFont="1" applyBorder="1"/>
    <xf numFmtId="0" fontId="3" fillId="0" borderId="4" xfId="0" applyFont="1" applyBorder="1"/>
    <xf numFmtId="0" fontId="3" fillId="0" borderId="11" xfId="0" applyFont="1" applyBorder="1"/>
    <xf numFmtId="0" fontId="0" fillId="0" borderId="11" xfId="0" applyBorder="1"/>
    <xf numFmtId="0" fontId="0" fillId="0" borderId="5" xfId="0" applyFill="1" applyBorder="1"/>
    <xf numFmtId="0" fontId="0" fillId="0" borderId="12" xfId="0" applyBorder="1"/>
    <xf numFmtId="0" fontId="4" fillId="0" borderId="0" xfId="0" applyFont="1"/>
    <xf numFmtId="0" fontId="3" fillId="0" borderId="1" xfId="0" applyFont="1" applyFill="1" applyBorder="1"/>
    <xf numFmtId="0" fontId="3" fillId="0" borderId="1" xfId="0" applyFont="1" applyBorder="1"/>
    <xf numFmtId="0" fontId="0" fillId="0" borderId="0" xfId="1" applyNumberFormat="1" applyFont="1" applyAlignment="1"/>
    <xf numFmtId="0" fontId="0" fillId="0" borderId="0" xfId="0" applyBorder="1"/>
    <xf numFmtId="0" fontId="3" fillId="0" borderId="0" xfId="0" applyFont="1" applyBorder="1"/>
    <xf numFmtId="0" fontId="3" fillId="0" borderId="0" xfId="0" applyFont="1" applyFill="1" applyBorder="1"/>
    <xf numFmtId="164" fontId="0" fillId="0" borderId="1" xfId="1" applyNumberFormat="1" applyFont="1" applyBorder="1"/>
    <xf numFmtId="164" fontId="0" fillId="0" borderId="1" xfId="0" applyNumberFormat="1" applyBorder="1"/>
    <xf numFmtId="1" fontId="0" fillId="0" borderId="1" xfId="0" applyNumberFormat="1" applyBorder="1"/>
    <xf numFmtId="1" fontId="0" fillId="0" borderId="8" xfId="0" applyNumberFormat="1" applyBorder="1"/>
    <xf numFmtId="164" fontId="0" fillId="0" borderId="6" xfId="1" applyNumberFormat="1" applyFont="1" applyBorder="1"/>
    <xf numFmtId="164" fontId="0" fillId="0" borderId="9" xfId="1" applyNumberFormat="1" applyFont="1" applyBorder="1"/>
    <xf numFmtId="164" fontId="4" fillId="0" borderId="0" xfId="0" applyNumberFormat="1" applyFont="1"/>
    <xf numFmtId="9" fontId="0" fillId="0" borderId="1" xfId="0" applyNumberFormat="1" applyBorder="1"/>
    <xf numFmtId="0" fontId="0" fillId="0" borderId="1" xfId="0" applyNumberFormat="1" applyBorder="1"/>
    <xf numFmtId="1" fontId="0" fillId="0" borderId="1" xfId="1" applyNumberFormat="1" applyFont="1" applyBorder="1"/>
    <xf numFmtId="164" fontId="0" fillId="2" borderId="1" xfId="1" applyNumberFormat="1" applyFont="1" applyFill="1" applyBorder="1"/>
    <xf numFmtId="1" fontId="0" fillId="2" borderId="1" xfId="1" applyNumberFormat="1" applyFont="1" applyFill="1" applyBorder="1"/>
    <xf numFmtId="1" fontId="0" fillId="0" borderId="15" xfId="1" applyNumberFormat="1" applyFont="1" applyFill="1" applyBorder="1"/>
    <xf numFmtId="0" fontId="3" fillId="0" borderId="3" xfId="0" applyFont="1" applyBorder="1"/>
    <xf numFmtId="0" fontId="3" fillId="0" borderId="3" xfId="0" applyFont="1" applyFill="1" applyBorder="1"/>
    <xf numFmtId="1" fontId="0" fillId="0" borderId="0" xfId="0" applyNumberFormat="1"/>
    <xf numFmtId="164" fontId="0" fillId="2" borderId="1" xfId="0" applyNumberFormat="1" applyFill="1" applyBorder="1"/>
    <xf numFmtId="164" fontId="0" fillId="0" borderId="0" xfId="1" applyNumberFormat="1" applyFont="1" applyBorder="1"/>
    <xf numFmtId="164" fontId="0" fillId="0" borderId="0" xfId="0" applyNumberFormat="1" applyBorder="1"/>
    <xf numFmtId="1" fontId="0" fillId="2" borderId="1" xfId="0" applyNumberFormat="1" applyFill="1" applyBorder="1"/>
    <xf numFmtId="0" fontId="0" fillId="0" borderId="0" xfId="1" applyNumberFormat="1" applyFont="1" applyBorder="1"/>
    <xf numFmtId="1" fontId="0" fillId="0" borderId="1" xfId="0" applyNumberFormat="1" applyFill="1" applyBorder="1"/>
    <xf numFmtId="1" fontId="0" fillId="0" borderId="0" xfId="0" applyNumberFormat="1" applyBorder="1"/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Profession</a:t>
            </a:r>
            <a:r>
              <a:rPr lang="en-GB" baseline="0"/>
              <a:t> by gender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[1]Sheet1!$B$21:$B$27</c:f>
              <c:numCache>
                <c:formatCode>General</c:formatCode>
                <c:ptCount val="7"/>
                <c:pt idx="0">
                  <c:v>113</c:v>
                </c:pt>
                <c:pt idx="1">
                  <c:v>51</c:v>
                </c:pt>
                <c:pt idx="2">
                  <c:v>63</c:v>
                </c:pt>
                <c:pt idx="3">
                  <c:v>61</c:v>
                </c:pt>
                <c:pt idx="4">
                  <c:v>34</c:v>
                </c:pt>
                <c:pt idx="5">
                  <c:v>27</c:v>
                </c:pt>
                <c:pt idx="6">
                  <c:v>22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[1]Sheet1!$B$20</c15:sqref>
                        </c15:formulaRef>
                      </c:ext>
                    </c:extLst>
                    <c:strCache>
                      <c:ptCount val="1"/>
                      <c:pt idx="0">
                        <c:v>Male (371)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[1]Sheet1!$A$21:$A$27</c15:sqref>
                        </c15:formulaRef>
                      </c:ext>
                    </c:extLst>
                    <c:strCache>
                      <c:ptCount val="7"/>
                      <c:pt idx="0">
                        <c:v>Licensed Conveyancer (335)</c:v>
                      </c:pt>
                      <c:pt idx="1">
                        <c:v>Other Professional (199)</c:v>
                      </c:pt>
                      <c:pt idx="2">
                        <c:v>Other Fee Earner (171)</c:v>
                      </c:pt>
                      <c:pt idx="3">
                        <c:v>Support Fee Earner (417)</c:v>
                      </c:pt>
                      <c:pt idx="4">
                        <c:v>Managerial (77)</c:v>
                      </c:pt>
                      <c:pt idx="5">
                        <c:v>IT/HR/Corp Services (71)</c:v>
                      </c:pt>
                      <c:pt idx="6">
                        <c:v>Prefer not to say (104)</c:v>
                      </c:pt>
                    </c:strCache>
                  </c:strRef>
                </c15:cat>
              </c15:filteredCategoryTitle>
            </c:ext>
          </c:extLst>
        </c:ser>
        <c:ser>
          <c:idx val="1"/>
          <c:order val="1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[1]Sheet1!$C$21:$C$27</c:f>
              <c:numCache>
                <c:formatCode>General</c:formatCode>
                <c:ptCount val="7"/>
                <c:pt idx="0">
                  <c:v>210</c:v>
                </c:pt>
                <c:pt idx="1">
                  <c:v>132</c:v>
                </c:pt>
                <c:pt idx="2">
                  <c:v>106</c:v>
                </c:pt>
                <c:pt idx="3">
                  <c:v>349</c:v>
                </c:pt>
                <c:pt idx="4">
                  <c:v>43</c:v>
                </c:pt>
                <c:pt idx="5">
                  <c:v>44</c:v>
                </c:pt>
                <c:pt idx="6">
                  <c:v>70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[1]Sheet1!$C$20</c15:sqref>
                        </c15:formulaRef>
                      </c:ext>
                    </c:extLst>
                    <c:strCache>
                      <c:ptCount val="1"/>
                      <c:pt idx="0">
                        <c:v>Female (954)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[1]Sheet1!$A$21:$A$27</c15:sqref>
                        </c15:formulaRef>
                      </c:ext>
                    </c:extLst>
                    <c:strCache>
                      <c:ptCount val="7"/>
                      <c:pt idx="0">
                        <c:v>Licensed Conveyancer (335)</c:v>
                      </c:pt>
                      <c:pt idx="1">
                        <c:v>Other Professional (199)</c:v>
                      </c:pt>
                      <c:pt idx="2">
                        <c:v>Other Fee Earner (171)</c:v>
                      </c:pt>
                      <c:pt idx="3">
                        <c:v>Support Fee Earner (417)</c:v>
                      </c:pt>
                      <c:pt idx="4">
                        <c:v>Managerial (77)</c:v>
                      </c:pt>
                      <c:pt idx="5">
                        <c:v>IT/HR/Corp Services (71)</c:v>
                      </c:pt>
                      <c:pt idx="6">
                        <c:v>Prefer not to say (104)</c:v>
                      </c:pt>
                    </c:strCache>
                  </c:strRef>
                </c15:cat>
              </c15:filteredCategoryTitle>
            </c:ext>
          </c:extLst>
        </c:ser>
        <c:ser>
          <c:idx val="2"/>
          <c:order val="2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[1]Sheet1!$D$21:$D$27</c:f>
              <c:numCache>
                <c:formatCode>General</c:formatCode>
                <c:ptCount val="7"/>
                <c:pt idx="0">
                  <c:v>12</c:v>
                </c:pt>
                <c:pt idx="1">
                  <c:v>16</c:v>
                </c:pt>
                <c:pt idx="2">
                  <c:v>2</c:v>
                </c:pt>
                <c:pt idx="3">
                  <c:v>7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[1]Sheet1!$D$20</c15:sqref>
                        </c15:formulaRef>
                      </c:ext>
                    </c:extLst>
                    <c:strCache>
                      <c:ptCount val="1"/>
                      <c:pt idx="0">
                        <c:v>Prefer not to say (49)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[1]Sheet1!$A$21:$A$27</c15:sqref>
                        </c15:formulaRef>
                      </c:ext>
                    </c:extLst>
                    <c:strCache>
                      <c:ptCount val="7"/>
                      <c:pt idx="0">
                        <c:v>Licensed Conveyancer (335)</c:v>
                      </c:pt>
                      <c:pt idx="1">
                        <c:v>Other Professional (199)</c:v>
                      </c:pt>
                      <c:pt idx="2">
                        <c:v>Other Fee Earner (171)</c:v>
                      </c:pt>
                      <c:pt idx="3">
                        <c:v>Support Fee Earner (417)</c:v>
                      </c:pt>
                      <c:pt idx="4">
                        <c:v>Managerial (77)</c:v>
                      </c:pt>
                      <c:pt idx="5">
                        <c:v>IT/HR/Corp Services (71)</c:v>
                      </c:pt>
                      <c:pt idx="6">
                        <c:v>Prefer not to say (104)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261064"/>
        <c:axId val="274261456"/>
      </c:barChart>
      <c:catAx>
        <c:axId val="274261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4261456"/>
        <c:crosses val="autoZero"/>
        <c:auto val="1"/>
        <c:lblAlgn val="ctr"/>
        <c:lblOffset val="100"/>
        <c:noMultiLvlLbl val="0"/>
      </c:catAx>
      <c:valAx>
        <c:axId val="27426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4261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134512165218098"/>
          <c:y val="0.30385997579675422"/>
          <c:w val="0.18865487834781897"/>
          <c:h val="0.176011638074286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Males</a:t>
            </a:r>
            <a:r>
              <a:rPr lang="en-GB" baseline="0"/>
              <a:t> in professions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[1]Sheet1!$B$34:$B$40</c:f>
              <c:numCache>
                <c:formatCode>General</c:formatCode>
                <c:ptCount val="7"/>
                <c:pt idx="0">
                  <c:v>113</c:v>
                </c:pt>
                <c:pt idx="1">
                  <c:v>51</c:v>
                </c:pt>
                <c:pt idx="2">
                  <c:v>63</c:v>
                </c:pt>
                <c:pt idx="3">
                  <c:v>61</c:v>
                </c:pt>
                <c:pt idx="4">
                  <c:v>34</c:v>
                </c:pt>
                <c:pt idx="5">
                  <c:v>27</c:v>
                </c:pt>
                <c:pt idx="6">
                  <c:v>22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[1]Sheet1!$B$33</c15:sqref>
                        </c15:formulaRef>
                      </c:ext>
                    </c:extLst>
                    <c:strCache>
                      <c:ptCount val="1"/>
                      <c:pt idx="0">
                        <c:v>Male (371)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[1]Sheet1!$A$34:$A$40</c15:sqref>
                        </c15:formulaRef>
                      </c:ext>
                    </c:extLst>
                    <c:strCache>
                      <c:ptCount val="7"/>
                      <c:pt idx="0">
                        <c:v>Licensed Conveyancer (335)</c:v>
                      </c:pt>
                      <c:pt idx="1">
                        <c:v>Other Professional (199)</c:v>
                      </c:pt>
                      <c:pt idx="2">
                        <c:v>Other Fee Earner (171)</c:v>
                      </c:pt>
                      <c:pt idx="3">
                        <c:v>Support Fee Earner (417)</c:v>
                      </c:pt>
                      <c:pt idx="4">
                        <c:v>Managerial (77)</c:v>
                      </c:pt>
                      <c:pt idx="5">
                        <c:v>IT/HR/Corp Services (71)</c:v>
                      </c:pt>
                      <c:pt idx="6">
                        <c:v>Prefer not to say (104)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74262240"/>
        <c:axId val="274262632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[1]Sheet1!$C$34:$C$40</c:f>
              <c:numCache>
                <c:formatCode>General</c:formatCode>
                <c:ptCount val="7"/>
                <c:pt idx="0">
                  <c:v>0.30458221024258758</c:v>
                </c:pt>
                <c:pt idx="1">
                  <c:v>0.13746630727762804</c:v>
                </c:pt>
                <c:pt idx="2">
                  <c:v>0.16981132075471697</c:v>
                </c:pt>
                <c:pt idx="3">
                  <c:v>0.16442048517520216</c:v>
                </c:pt>
                <c:pt idx="4">
                  <c:v>9.1644204851752023E-2</c:v>
                </c:pt>
                <c:pt idx="5">
                  <c:v>7.277628032345014E-2</c:v>
                </c:pt>
                <c:pt idx="6">
                  <c:v>5.9299191374663072E-2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[1]Sheet1!$C$33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[1]Sheet1!$A$34:$A$40</c15:sqref>
                        </c15:formulaRef>
                      </c:ext>
                    </c:extLst>
                    <c:strCache>
                      <c:ptCount val="7"/>
                      <c:pt idx="0">
                        <c:v>Licensed Conveyancer (335)</c:v>
                      </c:pt>
                      <c:pt idx="1">
                        <c:v>Other Professional (199)</c:v>
                      </c:pt>
                      <c:pt idx="2">
                        <c:v>Other Fee Earner (171)</c:v>
                      </c:pt>
                      <c:pt idx="3">
                        <c:v>Support Fee Earner (417)</c:v>
                      </c:pt>
                      <c:pt idx="4">
                        <c:v>Managerial (77)</c:v>
                      </c:pt>
                      <c:pt idx="5">
                        <c:v>IT/HR/Corp Services (71)</c:v>
                      </c:pt>
                      <c:pt idx="6">
                        <c:v>Prefer not to say (104)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067936"/>
        <c:axId val="164067544"/>
      </c:lineChart>
      <c:catAx>
        <c:axId val="27426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4262632"/>
        <c:crosses val="autoZero"/>
        <c:auto val="1"/>
        <c:lblAlgn val="ctr"/>
        <c:lblOffset val="100"/>
        <c:noMultiLvlLbl val="0"/>
      </c:catAx>
      <c:valAx>
        <c:axId val="274262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4262240"/>
        <c:crosses val="autoZero"/>
        <c:crossBetween val="between"/>
      </c:valAx>
      <c:valAx>
        <c:axId val="164067544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067936"/>
        <c:crosses val="max"/>
        <c:crossBetween val="between"/>
      </c:valAx>
      <c:catAx>
        <c:axId val="164067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0675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Profession by gender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[1]Sheet1!$C$58:$C$64</c:f>
              <c:numCache>
                <c:formatCode>General</c:formatCode>
                <c:ptCount val="7"/>
                <c:pt idx="0">
                  <c:v>8.2241630276564781E-2</c:v>
                </c:pt>
                <c:pt idx="1">
                  <c:v>3.7117903930131008E-2</c:v>
                </c:pt>
                <c:pt idx="2">
                  <c:v>4.5851528384279479E-2</c:v>
                </c:pt>
                <c:pt idx="3">
                  <c:v>4.4395924308588061E-2</c:v>
                </c:pt>
                <c:pt idx="4">
                  <c:v>2.4745269286754003E-2</c:v>
                </c:pt>
                <c:pt idx="5">
                  <c:v>1.9650655021834062E-2</c:v>
                </c:pt>
                <c:pt idx="6">
                  <c:v>1.6011644832605532E-2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[1]Sheet1!$C$56:$C$57</c15:sqref>
                        </c15:formulaRef>
                      </c:ext>
                    </c:extLst>
                    <c:strCache>
                      <c:ptCount val="1"/>
                      <c:pt idx="0">
                        <c:v>Males % of total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[1]Sheet1!$A$58:$A$64</c15:sqref>
                        </c15:formulaRef>
                      </c:ext>
                    </c:extLst>
                    <c:strCache>
                      <c:ptCount val="7"/>
                      <c:pt idx="0">
                        <c:v>Licensed Conveyancer (335)</c:v>
                      </c:pt>
                      <c:pt idx="1">
                        <c:v>Other Professional (199)</c:v>
                      </c:pt>
                      <c:pt idx="2">
                        <c:v>Other Fee Earner (171)</c:v>
                      </c:pt>
                      <c:pt idx="3">
                        <c:v>Support Fee Earner (417)</c:v>
                      </c:pt>
                      <c:pt idx="4">
                        <c:v>Managerial (77)</c:v>
                      </c:pt>
                      <c:pt idx="5">
                        <c:v>IT/HR/Corp Services (71)</c:v>
                      </c:pt>
                      <c:pt idx="6">
                        <c:v>Prefer not to say (104)</c:v>
                      </c:pt>
                    </c:strCache>
                  </c:strRef>
                </c15:cat>
              </c15:filteredCategoryTitle>
            </c:ext>
          </c:extLst>
        </c:ser>
        <c:ser>
          <c:idx val="1"/>
          <c:order val="1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[1]Sheet1!$E$58:$E$64</c:f>
              <c:numCache>
                <c:formatCode>General</c:formatCode>
                <c:ptCount val="7"/>
                <c:pt idx="0">
                  <c:v>0.15283842794759825</c:v>
                </c:pt>
                <c:pt idx="1">
                  <c:v>9.606986899563319E-2</c:v>
                </c:pt>
                <c:pt idx="2">
                  <c:v>7.7147016011644837E-2</c:v>
                </c:pt>
                <c:pt idx="3">
                  <c:v>0.25400291120815138</c:v>
                </c:pt>
                <c:pt idx="4">
                  <c:v>3.1295487627365358E-2</c:v>
                </c:pt>
                <c:pt idx="5">
                  <c:v>3.2023289665211063E-2</c:v>
                </c:pt>
                <c:pt idx="6">
                  <c:v>5.0946142649199416E-2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[1]Sheet1!$E$56:$E$57</c15:sqref>
                        </c15:formulaRef>
                      </c:ext>
                    </c:extLst>
                    <c:strCache>
                      <c:ptCount val="1"/>
                      <c:pt idx="0">
                        <c:v>Females % of total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[1]Sheet1!$A$58:$A$64</c15:sqref>
                        </c15:formulaRef>
                      </c:ext>
                    </c:extLst>
                    <c:strCache>
                      <c:ptCount val="7"/>
                      <c:pt idx="0">
                        <c:v>Licensed Conveyancer (335)</c:v>
                      </c:pt>
                      <c:pt idx="1">
                        <c:v>Other Professional (199)</c:v>
                      </c:pt>
                      <c:pt idx="2">
                        <c:v>Other Fee Earner (171)</c:v>
                      </c:pt>
                      <c:pt idx="3">
                        <c:v>Support Fee Earner (417)</c:v>
                      </c:pt>
                      <c:pt idx="4">
                        <c:v>Managerial (77)</c:v>
                      </c:pt>
                      <c:pt idx="5">
                        <c:v>IT/HR/Corp Services (71)</c:v>
                      </c:pt>
                      <c:pt idx="6">
                        <c:v>Prefer not to say (104)</c:v>
                      </c:pt>
                    </c:strCache>
                  </c:strRef>
                </c15:cat>
              </c15:filteredCategoryTitle>
            </c:ext>
          </c:extLst>
        </c:ser>
        <c:ser>
          <c:idx val="2"/>
          <c:order val="2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[1]Sheet1!$G$58:$G$64</c:f>
              <c:numCache>
                <c:formatCode>General</c:formatCode>
                <c:ptCount val="7"/>
                <c:pt idx="0">
                  <c:v>8.7336244541484712E-3</c:v>
                </c:pt>
                <c:pt idx="1">
                  <c:v>1.1644832605531296E-2</c:v>
                </c:pt>
                <c:pt idx="2">
                  <c:v>1.455604075691412E-3</c:v>
                </c:pt>
                <c:pt idx="3">
                  <c:v>5.0946142649199418E-3</c:v>
                </c:pt>
                <c:pt idx="4">
                  <c:v>0</c:v>
                </c:pt>
                <c:pt idx="5">
                  <c:v>0</c:v>
                </c:pt>
                <c:pt idx="6">
                  <c:v>8.7336244541484712E-3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[1]Sheet1!$G$56:$G$57</c15:sqref>
                        </c15:formulaRef>
                      </c:ext>
                    </c:extLst>
                    <c:strCache>
                      <c:ptCount val="1"/>
                      <c:pt idx="0">
                        <c:v>Prefer not to say % of total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[1]Sheet1!$A$58:$A$64</c15:sqref>
                        </c15:formulaRef>
                      </c:ext>
                    </c:extLst>
                    <c:strCache>
                      <c:ptCount val="7"/>
                      <c:pt idx="0">
                        <c:v>Licensed Conveyancer (335)</c:v>
                      </c:pt>
                      <c:pt idx="1">
                        <c:v>Other Professional (199)</c:v>
                      </c:pt>
                      <c:pt idx="2">
                        <c:v>Other Fee Earner (171)</c:v>
                      </c:pt>
                      <c:pt idx="3">
                        <c:v>Support Fee Earner (417)</c:v>
                      </c:pt>
                      <c:pt idx="4">
                        <c:v>Managerial (77)</c:v>
                      </c:pt>
                      <c:pt idx="5">
                        <c:v>IT/HR/Corp Services (71)</c:v>
                      </c:pt>
                      <c:pt idx="6">
                        <c:v>Prefer not to say (104)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068720"/>
        <c:axId val="164069112"/>
      </c:barChart>
      <c:catAx>
        <c:axId val="1640687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069112"/>
        <c:crosses val="autoZero"/>
        <c:auto val="1"/>
        <c:lblAlgn val="ctr"/>
        <c:lblOffset val="100"/>
        <c:noMultiLvlLbl val="0"/>
      </c:catAx>
      <c:valAx>
        <c:axId val="164069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06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Professions by gender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[1]Sheet1!$B$58:$B$64</c:f>
              <c:numCache>
                <c:formatCode>General</c:formatCode>
                <c:ptCount val="7"/>
                <c:pt idx="0">
                  <c:v>113</c:v>
                </c:pt>
                <c:pt idx="1">
                  <c:v>51</c:v>
                </c:pt>
                <c:pt idx="2">
                  <c:v>63</c:v>
                </c:pt>
                <c:pt idx="3">
                  <c:v>61</c:v>
                </c:pt>
                <c:pt idx="4">
                  <c:v>34</c:v>
                </c:pt>
                <c:pt idx="5">
                  <c:v>27</c:v>
                </c:pt>
                <c:pt idx="6">
                  <c:v>22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[1]Sheet1!$B$56:$B$57</c15:sqref>
                        </c15:formulaRef>
                      </c:ext>
                    </c:extLst>
                    <c:strCache>
                      <c:ptCount val="1"/>
                      <c:pt idx="0">
                        <c:v>Males Number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[1]Sheet1!$A$58:$A$64</c15:sqref>
                        </c15:formulaRef>
                      </c:ext>
                    </c:extLst>
                    <c:strCache>
                      <c:ptCount val="7"/>
                      <c:pt idx="0">
                        <c:v>Licensed Conveyancer (335)</c:v>
                      </c:pt>
                      <c:pt idx="1">
                        <c:v>Other Professional (199)</c:v>
                      </c:pt>
                      <c:pt idx="2">
                        <c:v>Other Fee Earner (171)</c:v>
                      </c:pt>
                      <c:pt idx="3">
                        <c:v>Support Fee Earner (417)</c:v>
                      </c:pt>
                      <c:pt idx="4">
                        <c:v>Managerial (77)</c:v>
                      </c:pt>
                      <c:pt idx="5">
                        <c:v>IT/HR/Corp Services (71)</c:v>
                      </c:pt>
                      <c:pt idx="6">
                        <c:v>Prefer not to say (104)</c:v>
                      </c:pt>
                    </c:strCache>
                  </c:strRef>
                </c15:cat>
              </c15:filteredCategoryTitle>
            </c:ext>
          </c:extLst>
        </c:ser>
        <c:ser>
          <c:idx val="1"/>
          <c:order val="1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[1]Sheet1!$D$58:$D$64</c:f>
              <c:numCache>
                <c:formatCode>General</c:formatCode>
                <c:ptCount val="7"/>
                <c:pt idx="0">
                  <c:v>210</c:v>
                </c:pt>
                <c:pt idx="1">
                  <c:v>132</c:v>
                </c:pt>
                <c:pt idx="2">
                  <c:v>106</c:v>
                </c:pt>
                <c:pt idx="3">
                  <c:v>349</c:v>
                </c:pt>
                <c:pt idx="4">
                  <c:v>43</c:v>
                </c:pt>
                <c:pt idx="5">
                  <c:v>44</c:v>
                </c:pt>
                <c:pt idx="6">
                  <c:v>70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[1]Sheet1!$D$56:$D$57</c15:sqref>
                        </c15:formulaRef>
                      </c:ext>
                    </c:extLst>
                    <c:strCache>
                      <c:ptCount val="1"/>
                      <c:pt idx="0">
                        <c:v>Females Number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[1]Sheet1!$A$58:$A$64</c15:sqref>
                        </c15:formulaRef>
                      </c:ext>
                    </c:extLst>
                    <c:strCache>
                      <c:ptCount val="7"/>
                      <c:pt idx="0">
                        <c:v>Licensed Conveyancer (335)</c:v>
                      </c:pt>
                      <c:pt idx="1">
                        <c:v>Other Professional (199)</c:v>
                      </c:pt>
                      <c:pt idx="2">
                        <c:v>Other Fee Earner (171)</c:v>
                      </c:pt>
                      <c:pt idx="3">
                        <c:v>Support Fee Earner (417)</c:v>
                      </c:pt>
                      <c:pt idx="4">
                        <c:v>Managerial (77)</c:v>
                      </c:pt>
                      <c:pt idx="5">
                        <c:v>IT/HR/Corp Services (71)</c:v>
                      </c:pt>
                      <c:pt idx="6">
                        <c:v>Prefer not to say (104)</c:v>
                      </c:pt>
                    </c:strCache>
                  </c:strRef>
                </c15:cat>
              </c15:filteredCategoryTitle>
            </c:ext>
          </c:extLst>
        </c:ser>
        <c:ser>
          <c:idx val="2"/>
          <c:order val="2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[1]Sheet1!$F$58:$F$64</c:f>
              <c:numCache>
                <c:formatCode>General</c:formatCode>
                <c:ptCount val="7"/>
                <c:pt idx="0">
                  <c:v>12</c:v>
                </c:pt>
                <c:pt idx="1">
                  <c:v>16</c:v>
                </c:pt>
                <c:pt idx="2">
                  <c:v>2</c:v>
                </c:pt>
                <c:pt idx="3">
                  <c:v>7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[1]Sheet1!$F$56:$F$57</c15:sqref>
                        </c15:formulaRef>
                      </c:ext>
                    </c:extLst>
                    <c:strCache>
                      <c:ptCount val="1"/>
                      <c:pt idx="0">
                        <c:v>Prefer not to say Number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[1]Sheet1!$A$58:$A$64</c15:sqref>
                        </c15:formulaRef>
                      </c:ext>
                    </c:extLst>
                    <c:strCache>
                      <c:ptCount val="7"/>
                      <c:pt idx="0">
                        <c:v>Licensed Conveyancer (335)</c:v>
                      </c:pt>
                      <c:pt idx="1">
                        <c:v>Other Professional (199)</c:v>
                      </c:pt>
                      <c:pt idx="2">
                        <c:v>Other Fee Earner (171)</c:v>
                      </c:pt>
                      <c:pt idx="3">
                        <c:v>Support Fee Earner (417)</c:v>
                      </c:pt>
                      <c:pt idx="4">
                        <c:v>Managerial (77)</c:v>
                      </c:pt>
                      <c:pt idx="5">
                        <c:v>IT/HR/Corp Services (71)</c:v>
                      </c:pt>
                      <c:pt idx="6">
                        <c:v>Prefer not to say (104)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0475240"/>
        <c:axId val="200475632"/>
      </c:barChart>
      <c:catAx>
        <c:axId val="2004752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475632"/>
        <c:crosses val="autoZero"/>
        <c:auto val="1"/>
        <c:lblAlgn val="ctr"/>
        <c:lblOffset val="100"/>
        <c:noMultiLvlLbl val="0"/>
      </c:catAx>
      <c:valAx>
        <c:axId val="200475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475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5</xdr:row>
      <xdr:rowOff>42861</xdr:rowOff>
    </xdr:from>
    <xdr:to>
      <xdr:col>15</xdr:col>
      <xdr:colOff>171450</xdr:colOff>
      <xdr:row>24</xdr:row>
      <xdr:rowOff>66674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161925</xdr:colOff>
      <xdr:row>28</xdr:row>
      <xdr:rowOff>71436</xdr:rowOff>
    </xdr:from>
    <xdr:to>
      <xdr:col>13</xdr:col>
      <xdr:colOff>361950</xdr:colOff>
      <xdr:row>41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90487</xdr:colOff>
      <xdr:row>47</xdr:row>
      <xdr:rowOff>52387</xdr:rowOff>
    </xdr:from>
    <xdr:to>
      <xdr:col>14</xdr:col>
      <xdr:colOff>395287</xdr:colOff>
      <xdr:row>61</xdr:row>
      <xdr:rowOff>119062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519112</xdr:colOff>
      <xdr:row>65</xdr:row>
      <xdr:rowOff>4762</xdr:rowOff>
    </xdr:from>
    <xdr:to>
      <xdr:col>14</xdr:col>
      <xdr:colOff>214312</xdr:colOff>
      <xdr:row>79</xdr:row>
      <xdr:rowOff>80962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lc-uk.org/wp-content/uploads/2018/01/Diversity-Profile-Narrative-170914-(2)%20(1)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D15" sqref="D15"/>
    </sheetView>
  </sheetViews>
  <sheetFormatPr defaultRowHeight="15" x14ac:dyDescent="0.25"/>
  <cols>
    <col min="1" max="1" width="69.28515625" customWidth="1"/>
    <col min="5" max="5" width="23" customWidth="1"/>
    <col min="6" max="6" width="6.7109375" customWidth="1"/>
    <col min="8" max="8" width="15.7109375" bestFit="1" customWidth="1"/>
  </cols>
  <sheetData>
    <row r="1" spans="1:9" x14ac:dyDescent="0.25">
      <c r="A1" t="s">
        <v>0</v>
      </c>
      <c r="E1" s="33" t="s">
        <v>79</v>
      </c>
      <c r="H1" s="33" t="s">
        <v>80</v>
      </c>
    </row>
    <row r="2" spans="1:9" x14ac:dyDescent="0.25">
      <c r="A2" t="s">
        <v>83</v>
      </c>
      <c r="E2" s="23" t="s">
        <v>54</v>
      </c>
      <c r="F2" s="23">
        <v>335</v>
      </c>
      <c r="H2" s="23" t="s">
        <v>15</v>
      </c>
      <c r="I2" s="23">
        <v>371</v>
      </c>
    </row>
    <row r="3" spans="1:9" x14ac:dyDescent="0.25">
      <c r="A3" s="6" t="s">
        <v>1</v>
      </c>
      <c r="E3" s="23" t="s">
        <v>55</v>
      </c>
      <c r="F3" s="23">
        <v>199</v>
      </c>
      <c r="H3" s="23" t="s">
        <v>16</v>
      </c>
      <c r="I3" s="23">
        <v>954</v>
      </c>
    </row>
    <row r="4" spans="1:9" x14ac:dyDescent="0.25">
      <c r="A4" s="6"/>
      <c r="E4" s="23" t="s">
        <v>56</v>
      </c>
      <c r="F4" s="23">
        <v>171</v>
      </c>
      <c r="H4" s="23" t="s">
        <v>14</v>
      </c>
      <c r="I4" s="23">
        <v>49</v>
      </c>
    </row>
    <row r="5" spans="1:9" x14ac:dyDescent="0.25">
      <c r="A5" s="6"/>
      <c r="E5" s="23" t="s">
        <v>57</v>
      </c>
      <c r="F5" s="23">
        <v>417</v>
      </c>
      <c r="H5" s="45" t="s">
        <v>59</v>
      </c>
      <c r="I5" s="45">
        <f>SUM(I2:I4)</f>
        <v>1374</v>
      </c>
    </row>
    <row r="6" spans="1:9" x14ac:dyDescent="0.25">
      <c r="E6" s="23" t="s">
        <v>47</v>
      </c>
      <c r="F6" s="23">
        <v>77</v>
      </c>
    </row>
    <row r="7" spans="1:9" x14ac:dyDescent="0.25">
      <c r="E7" s="23" t="s">
        <v>58</v>
      </c>
      <c r="F7" s="23">
        <v>71</v>
      </c>
    </row>
    <row r="8" spans="1:9" x14ac:dyDescent="0.25">
      <c r="E8" s="23" t="s">
        <v>14</v>
      </c>
      <c r="F8" s="23">
        <v>104</v>
      </c>
    </row>
    <row r="9" spans="1:9" x14ac:dyDescent="0.25">
      <c r="E9" s="44" t="s">
        <v>59</v>
      </c>
      <c r="F9" s="45">
        <f>SUM(F2:F8)</f>
        <v>1374</v>
      </c>
    </row>
    <row r="10" spans="1:9" x14ac:dyDescent="0.25">
      <c r="A10" t="s">
        <v>2</v>
      </c>
    </row>
    <row r="11" spans="1:9" ht="45" x14ac:dyDescent="0.25">
      <c r="A11" s="13" t="s">
        <v>3</v>
      </c>
    </row>
    <row r="12" spans="1:9" ht="30" x14ac:dyDescent="0.25">
      <c r="A12" s="13" t="s">
        <v>5</v>
      </c>
    </row>
    <row r="13" spans="1:9" ht="45" x14ac:dyDescent="0.25">
      <c r="A13" s="13" t="s">
        <v>4</v>
      </c>
    </row>
    <row r="14" spans="1:9" ht="30" x14ac:dyDescent="0.25">
      <c r="A14" s="13" t="s">
        <v>6</v>
      </c>
    </row>
    <row r="15" spans="1:9" ht="60" x14ac:dyDescent="0.25">
      <c r="A15" s="13" t="s">
        <v>7</v>
      </c>
    </row>
    <row r="18" spans="1:1" x14ac:dyDescent="0.25">
      <c r="A18" s="14"/>
    </row>
    <row r="19" spans="1:1" x14ac:dyDescent="0.25">
      <c r="A19" s="14"/>
    </row>
    <row r="20" spans="1:1" x14ac:dyDescent="0.25">
      <c r="A20" s="14"/>
    </row>
  </sheetData>
  <hyperlinks>
    <hyperlink ref="A3" r:id="rId1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C17" sqref="C17"/>
    </sheetView>
  </sheetViews>
  <sheetFormatPr defaultRowHeight="15" x14ac:dyDescent="0.25"/>
  <sheetData>
    <row r="1" spans="1:2" x14ac:dyDescent="0.25">
      <c r="B1">
        <v>2013</v>
      </c>
    </row>
    <row r="2" spans="1:2" x14ac:dyDescent="0.25">
      <c r="A2" t="s">
        <v>33</v>
      </c>
      <c r="B2" s="1">
        <v>4.0000000000000001E-3</v>
      </c>
    </row>
    <row r="3" spans="1:2" x14ac:dyDescent="0.25">
      <c r="A3" t="s">
        <v>34</v>
      </c>
      <c r="B3" s="1">
        <v>0.443</v>
      </c>
    </row>
    <row r="4" spans="1:2" x14ac:dyDescent="0.25">
      <c r="A4" t="s">
        <v>35</v>
      </c>
      <c r="B4" s="1">
        <v>1.6E-2</v>
      </c>
    </row>
    <row r="5" spans="1:2" x14ac:dyDescent="0.25">
      <c r="A5" t="s">
        <v>36</v>
      </c>
      <c r="B5" s="1">
        <v>2E-3</v>
      </c>
    </row>
    <row r="6" spans="1:2" x14ac:dyDescent="0.25">
      <c r="A6" t="s">
        <v>37</v>
      </c>
      <c r="B6" s="1">
        <v>2.3E-2</v>
      </c>
    </row>
    <row r="7" spans="1:2" x14ac:dyDescent="0.25">
      <c r="A7" t="s">
        <v>38</v>
      </c>
      <c r="B7" s="1">
        <v>1.4E-2</v>
      </c>
    </row>
    <row r="8" spans="1:2" x14ac:dyDescent="0.25">
      <c r="A8" t="s">
        <v>39</v>
      </c>
      <c r="B8" s="1">
        <v>0.35699999999999998</v>
      </c>
    </row>
    <row r="9" spans="1:2" x14ac:dyDescent="0.25">
      <c r="A9" t="s">
        <v>40</v>
      </c>
      <c r="B9" s="1">
        <v>1.2999999999999999E-2</v>
      </c>
    </row>
    <row r="10" spans="1:2" x14ac:dyDescent="0.25">
      <c r="A10" t="s">
        <v>14</v>
      </c>
      <c r="B10" s="1">
        <v>0.128</v>
      </c>
    </row>
    <row r="11" spans="1:2" x14ac:dyDescent="0.25">
      <c r="B11" s="1">
        <f>SUM(B2:B10)</f>
        <v>1</v>
      </c>
    </row>
    <row r="12" spans="1:2" x14ac:dyDescent="0.25">
      <c r="B12" s="2"/>
    </row>
    <row r="13" spans="1:2" x14ac:dyDescent="0.25">
      <c r="B13" s="2"/>
    </row>
    <row r="14" spans="1:2" x14ac:dyDescent="0.25">
      <c r="B14" s="2"/>
    </row>
    <row r="15" spans="1:2" x14ac:dyDescent="0.25">
      <c r="B1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H22" sqref="H22"/>
    </sheetView>
  </sheetViews>
  <sheetFormatPr defaultRowHeight="15" x14ac:dyDescent="0.25"/>
  <sheetData>
    <row r="1" spans="1:4" x14ac:dyDescent="0.25">
      <c r="B1">
        <v>2013</v>
      </c>
    </row>
    <row r="2" spans="1:4" x14ac:dyDescent="0.25">
      <c r="A2" t="s">
        <v>15</v>
      </c>
      <c r="B2" s="1">
        <v>0.27</v>
      </c>
      <c r="C2" s="4"/>
    </row>
    <row r="3" spans="1:4" x14ac:dyDescent="0.25">
      <c r="A3" t="s">
        <v>16</v>
      </c>
      <c r="B3" s="1">
        <v>0.69399999999999995</v>
      </c>
      <c r="C3" s="4"/>
    </row>
    <row r="4" spans="1:4" x14ac:dyDescent="0.25">
      <c r="A4" t="s">
        <v>14</v>
      </c>
      <c r="B4" s="1">
        <v>3.5999999999999997E-2</v>
      </c>
      <c r="C4" s="4"/>
    </row>
    <row r="5" spans="1:4" x14ac:dyDescent="0.25">
      <c r="B5" s="1">
        <f>SUM(B2:B4)</f>
        <v>1</v>
      </c>
      <c r="C5" s="4"/>
    </row>
    <row r="6" spans="1:4" x14ac:dyDescent="0.25">
      <c r="B6" s="2"/>
      <c r="C6" s="4"/>
    </row>
    <row r="7" spans="1:4" x14ac:dyDescent="0.25">
      <c r="B7" s="3"/>
      <c r="C7" s="12"/>
    </row>
    <row r="8" spans="1:4" x14ac:dyDescent="0.25">
      <c r="A8" t="s">
        <v>17</v>
      </c>
    </row>
    <row r="9" spans="1:4" x14ac:dyDescent="0.25">
      <c r="B9" t="s">
        <v>15</v>
      </c>
      <c r="C9" t="s">
        <v>16</v>
      </c>
      <c r="D9" t="s">
        <v>14</v>
      </c>
    </row>
    <row r="10" spans="1:4" x14ac:dyDescent="0.25">
      <c r="A10" t="s">
        <v>18</v>
      </c>
      <c r="B10" s="1">
        <v>0.186</v>
      </c>
      <c r="C10" s="1">
        <v>7.3999999999999996E-2</v>
      </c>
      <c r="D10" s="1">
        <v>8.2000000000000003E-2</v>
      </c>
    </row>
    <row r="11" spans="1:4" x14ac:dyDescent="0.25">
      <c r="A11" t="s">
        <v>19</v>
      </c>
      <c r="B11" s="1">
        <v>0.77800000000000002</v>
      </c>
      <c r="C11" s="1">
        <v>0.9</v>
      </c>
      <c r="D11" s="1">
        <v>0.28599999999999998</v>
      </c>
    </row>
    <row r="12" spans="1:4" x14ac:dyDescent="0.25">
      <c r="A12" t="s">
        <v>14</v>
      </c>
      <c r="B12" s="1">
        <v>3.5000000000000003E-2</v>
      </c>
      <c r="C12" s="1">
        <v>2.5000000000000001E-2</v>
      </c>
      <c r="D12" s="1">
        <v>0.63300000000000001</v>
      </c>
    </row>
    <row r="13" spans="1:4" x14ac:dyDescent="0.25">
      <c r="B13" s="17">
        <f>SUM(B10:B12)</f>
        <v>0.999</v>
      </c>
      <c r="C13" s="17">
        <f t="shared" ref="C13:D13" si="0">SUM(C10:C12)</f>
        <v>0.999</v>
      </c>
      <c r="D13" s="17">
        <f t="shared" si="0"/>
        <v>1.0009999999999999</v>
      </c>
    </row>
    <row r="17" spans="1:5" x14ac:dyDescent="0.25">
      <c r="A17" t="s">
        <v>45</v>
      </c>
    </row>
    <row r="18" spans="1:5" x14ac:dyDescent="0.25">
      <c r="B18" t="s">
        <v>15</v>
      </c>
      <c r="C18" t="s">
        <v>16</v>
      </c>
      <c r="D18" t="s">
        <v>14</v>
      </c>
    </row>
    <row r="19" spans="1:5" x14ac:dyDescent="0.25">
      <c r="A19" t="s">
        <v>48</v>
      </c>
      <c r="B19" s="1">
        <v>0.30299999999999999</v>
      </c>
      <c r="C19" s="1">
        <v>0.22</v>
      </c>
      <c r="D19" s="1">
        <v>0.245</v>
      </c>
      <c r="E19" s="16"/>
    </row>
    <row r="20" spans="1:5" x14ac:dyDescent="0.25">
      <c r="A20" t="s">
        <v>49</v>
      </c>
      <c r="B20" s="1">
        <v>0.13800000000000001</v>
      </c>
      <c r="C20" s="1">
        <v>0.13800000000000001</v>
      </c>
      <c r="D20" s="1">
        <v>0.32700000000000001</v>
      </c>
    </row>
    <row r="21" spans="1:5" x14ac:dyDescent="0.25">
      <c r="A21" t="s">
        <v>50</v>
      </c>
      <c r="B21" s="1">
        <v>0.17</v>
      </c>
      <c r="C21" s="1">
        <v>0.111</v>
      </c>
      <c r="D21" s="1">
        <v>4.1000000000000002E-2</v>
      </c>
    </row>
    <row r="22" spans="1:5" x14ac:dyDescent="0.25">
      <c r="A22" t="s">
        <v>46</v>
      </c>
      <c r="B22" s="1">
        <v>0.16500000000000001</v>
      </c>
      <c r="C22" s="1">
        <v>0.36599999999999999</v>
      </c>
      <c r="D22" s="1">
        <v>0.14299999999999999</v>
      </c>
    </row>
    <row r="23" spans="1:5" x14ac:dyDescent="0.25">
      <c r="A23" t="s">
        <v>51</v>
      </c>
      <c r="B23" s="1">
        <v>9.1999999999999998E-2</v>
      </c>
      <c r="C23" s="1">
        <v>4.4999999999999998E-2</v>
      </c>
      <c r="D23" s="1">
        <v>0</v>
      </c>
    </row>
    <row r="24" spans="1:5" x14ac:dyDescent="0.25">
      <c r="A24" t="s">
        <v>52</v>
      </c>
      <c r="B24" s="1">
        <v>7.2999999999999995E-2</v>
      </c>
      <c r="C24" s="1">
        <v>4.5999999999999999E-2</v>
      </c>
      <c r="D24" s="1">
        <v>0</v>
      </c>
    </row>
    <row r="25" spans="1:5" x14ac:dyDescent="0.25">
      <c r="A25" t="s">
        <v>53</v>
      </c>
      <c r="B25" s="1">
        <v>5.8999999999999997E-2</v>
      </c>
      <c r="C25" s="1">
        <v>7.2999999999999995E-2</v>
      </c>
      <c r="D25" s="1">
        <v>0.245</v>
      </c>
    </row>
    <row r="26" spans="1:5" x14ac:dyDescent="0.25">
      <c r="B26" s="16">
        <f>SUM(B19:B25)</f>
        <v>1</v>
      </c>
      <c r="C26" s="17">
        <f t="shared" ref="C26:D26" si="1">SUM(C19:C25)</f>
        <v>0.999</v>
      </c>
      <c r="D26" s="17">
        <f t="shared" si="1"/>
        <v>1.0010000000000001</v>
      </c>
    </row>
    <row r="30" spans="1:5" x14ac:dyDescent="0.25">
      <c r="A30" t="s">
        <v>78</v>
      </c>
    </row>
    <row r="31" spans="1:5" x14ac:dyDescent="0.25">
      <c r="B31" t="s">
        <v>15</v>
      </c>
      <c r="C31" t="s">
        <v>16</v>
      </c>
      <c r="D31" t="s">
        <v>14</v>
      </c>
    </row>
    <row r="32" spans="1:5" x14ac:dyDescent="0.25">
      <c r="A32" t="s">
        <v>48</v>
      </c>
      <c r="B32" s="1">
        <v>0.33500000000000002</v>
      </c>
      <c r="C32" s="1">
        <v>0.629</v>
      </c>
      <c r="D32" s="1">
        <v>3.5999999999999997E-2</v>
      </c>
      <c r="E32" s="16">
        <f>SUM(B32:D32)</f>
        <v>1</v>
      </c>
    </row>
    <row r="33" spans="1:5" x14ac:dyDescent="0.25">
      <c r="A33" t="s">
        <v>49</v>
      </c>
      <c r="B33" s="1">
        <v>0.25600000000000001</v>
      </c>
      <c r="C33" s="1">
        <v>0.66300000000000003</v>
      </c>
      <c r="D33" s="1">
        <v>0.08</v>
      </c>
      <c r="E33" s="17">
        <f t="shared" ref="E33:E38" si="2">SUM(B33:D33)</f>
        <v>0.999</v>
      </c>
    </row>
    <row r="34" spans="1:5" x14ac:dyDescent="0.25">
      <c r="A34" t="s">
        <v>50</v>
      </c>
      <c r="B34" s="1">
        <v>0.36799999999999999</v>
      </c>
      <c r="C34" s="1">
        <v>0.62</v>
      </c>
      <c r="D34" s="1">
        <v>1.2E-2</v>
      </c>
      <c r="E34" s="16">
        <f t="shared" si="2"/>
        <v>1</v>
      </c>
    </row>
    <row r="35" spans="1:5" x14ac:dyDescent="0.25">
      <c r="A35" t="s">
        <v>46</v>
      </c>
      <c r="B35" s="1">
        <v>0.14599999999999999</v>
      </c>
      <c r="C35" s="1">
        <v>0.83699999999999997</v>
      </c>
      <c r="D35" s="1">
        <v>1.7000000000000001E-2</v>
      </c>
      <c r="E35" s="16">
        <f t="shared" si="2"/>
        <v>1</v>
      </c>
    </row>
    <row r="36" spans="1:5" x14ac:dyDescent="0.25">
      <c r="A36" t="s">
        <v>51</v>
      </c>
      <c r="B36" s="1">
        <v>0.442</v>
      </c>
      <c r="C36" s="1">
        <v>0.55800000000000005</v>
      </c>
      <c r="D36" s="1">
        <v>0</v>
      </c>
      <c r="E36" s="16">
        <f t="shared" si="2"/>
        <v>1</v>
      </c>
    </row>
    <row r="37" spans="1:5" x14ac:dyDescent="0.25">
      <c r="A37" t="s">
        <v>52</v>
      </c>
      <c r="B37" s="1">
        <v>0.38</v>
      </c>
      <c r="C37" s="1">
        <v>0.62</v>
      </c>
      <c r="D37" s="1">
        <v>0</v>
      </c>
      <c r="E37" s="16">
        <f t="shared" si="2"/>
        <v>1</v>
      </c>
    </row>
    <row r="38" spans="1:5" x14ac:dyDescent="0.25">
      <c r="A38" t="s">
        <v>53</v>
      </c>
      <c r="B38" s="1">
        <v>0.21199999999999999</v>
      </c>
      <c r="C38" s="1">
        <v>0.67300000000000004</v>
      </c>
      <c r="D38" s="1">
        <v>0.115</v>
      </c>
      <c r="E38" s="16">
        <f t="shared" si="2"/>
        <v>1</v>
      </c>
    </row>
    <row r="39" spans="1:5" x14ac:dyDescent="0.25">
      <c r="B39" s="16"/>
      <c r="C39" s="11"/>
      <c r="D39" s="11"/>
    </row>
    <row r="40" spans="1:5" x14ac:dyDescent="0.25">
      <c r="C40" s="7"/>
      <c r="D40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workbookViewId="0">
      <selection activeCell="A29" sqref="A29"/>
    </sheetView>
  </sheetViews>
  <sheetFormatPr defaultRowHeight="15" x14ac:dyDescent="0.25"/>
  <cols>
    <col min="1" max="1" width="28.85546875" customWidth="1"/>
    <col min="2" max="2" width="11.42578125" customWidth="1"/>
    <col min="3" max="3" width="15" customWidth="1"/>
  </cols>
  <sheetData>
    <row r="1" spans="1:6" x14ac:dyDescent="0.25">
      <c r="A1" s="23" t="s">
        <v>54</v>
      </c>
      <c r="B1" s="23">
        <v>335</v>
      </c>
    </row>
    <row r="2" spans="1:6" x14ac:dyDescent="0.25">
      <c r="A2" s="23" t="s">
        <v>55</v>
      </c>
      <c r="B2" s="23">
        <v>199</v>
      </c>
      <c r="E2" s="23" t="s">
        <v>15</v>
      </c>
      <c r="F2" s="23">
        <v>371</v>
      </c>
    </row>
    <row r="3" spans="1:6" x14ac:dyDescent="0.25">
      <c r="A3" s="23" t="s">
        <v>56</v>
      </c>
      <c r="B3" s="23">
        <v>171</v>
      </c>
      <c r="E3" s="23" t="s">
        <v>16</v>
      </c>
      <c r="F3" s="23">
        <v>954</v>
      </c>
    </row>
    <row r="4" spans="1:6" x14ac:dyDescent="0.25">
      <c r="A4" s="23" t="s">
        <v>57</v>
      </c>
      <c r="B4" s="23">
        <v>417</v>
      </c>
      <c r="E4" s="23" t="s">
        <v>14</v>
      </c>
      <c r="F4" s="23">
        <v>49</v>
      </c>
    </row>
    <row r="5" spans="1:6" x14ac:dyDescent="0.25">
      <c r="A5" s="23" t="s">
        <v>47</v>
      </c>
      <c r="B5" s="23">
        <v>77</v>
      </c>
    </row>
    <row r="6" spans="1:6" x14ac:dyDescent="0.25">
      <c r="A6" s="23" t="s">
        <v>58</v>
      </c>
      <c r="B6" s="23">
        <v>71</v>
      </c>
    </row>
    <row r="7" spans="1:6" x14ac:dyDescent="0.25">
      <c r="A7" s="23" t="s">
        <v>14</v>
      </c>
      <c r="B7" s="23">
        <v>104</v>
      </c>
    </row>
    <row r="9" spans="1:6" x14ac:dyDescent="0.25">
      <c r="A9" s="23"/>
      <c r="B9" s="23" t="s">
        <v>15</v>
      </c>
      <c r="C9" s="23" t="s">
        <v>16</v>
      </c>
      <c r="D9" s="23" t="s">
        <v>14</v>
      </c>
      <c r="E9" s="23"/>
      <c r="F9" s="23" t="s">
        <v>59</v>
      </c>
    </row>
    <row r="10" spans="1:6" x14ac:dyDescent="0.25">
      <c r="A10" s="23" t="s">
        <v>54</v>
      </c>
      <c r="B10" s="23">
        <f>(F2*0.303)</f>
        <v>112.413</v>
      </c>
      <c r="C10" s="23">
        <f>F3*0.22</f>
        <v>209.88</v>
      </c>
      <c r="D10" s="23">
        <f>F4*0.245</f>
        <v>12.004999999999999</v>
      </c>
      <c r="E10" s="23"/>
      <c r="F10" s="23">
        <f>SUM(B10:E10)</f>
        <v>334.298</v>
      </c>
    </row>
    <row r="11" spans="1:6" x14ac:dyDescent="0.25">
      <c r="A11" s="23" t="s">
        <v>55</v>
      </c>
      <c r="B11" s="23">
        <f>F2*0.136</f>
        <v>50.456000000000003</v>
      </c>
      <c r="C11" s="23">
        <f>F3*0.138</f>
        <v>131.65200000000002</v>
      </c>
      <c r="D11" s="23">
        <f>F4*0.327</f>
        <v>16.023</v>
      </c>
      <c r="E11" s="23"/>
      <c r="F11" s="23">
        <f t="shared" ref="F11:F16" si="0">SUM(B11:E11)</f>
        <v>198.131</v>
      </c>
    </row>
    <row r="12" spans="1:6" x14ac:dyDescent="0.25">
      <c r="A12" s="23" t="s">
        <v>56</v>
      </c>
      <c r="B12" s="23">
        <f>F2*0.17</f>
        <v>63.070000000000007</v>
      </c>
      <c r="C12" s="23">
        <f>F3*0.111</f>
        <v>105.89400000000001</v>
      </c>
      <c r="D12" s="23">
        <f>F4*0.041</f>
        <v>2.0089999999999999</v>
      </c>
      <c r="E12" s="23"/>
      <c r="F12" s="23">
        <f t="shared" si="0"/>
        <v>170.97299999999998</v>
      </c>
    </row>
    <row r="13" spans="1:6" x14ac:dyDescent="0.25">
      <c r="A13" s="23" t="s">
        <v>57</v>
      </c>
      <c r="B13" s="23">
        <f>F2*0.165</f>
        <v>61.215000000000003</v>
      </c>
      <c r="C13" s="23">
        <f>F3*0.366</f>
        <v>349.16399999999999</v>
      </c>
      <c r="D13" s="23">
        <f>F4*0.143</f>
        <v>7.0069999999999997</v>
      </c>
      <c r="E13" s="23"/>
      <c r="F13" s="23">
        <f t="shared" si="0"/>
        <v>417.38600000000002</v>
      </c>
    </row>
    <row r="14" spans="1:6" x14ac:dyDescent="0.25">
      <c r="A14" s="23" t="s">
        <v>47</v>
      </c>
      <c r="B14" s="23">
        <f>F2*0.092</f>
        <v>34.131999999999998</v>
      </c>
      <c r="C14" s="23">
        <f>F3*0.045</f>
        <v>42.93</v>
      </c>
      <c r="D14" s="23">
        <f>F4*0</f>
        <v>0</v>
      </c>
      <c r="E14" s="23"/>
      <c r="F14" s="23">
        <f t="shared" si="0"/>
        <v>77.061999999999998</v>
      </c>
    </row>
    <row r="15" spans="1:6" x14ac:dyDescent="0.25">
      <c r="A15" s="23" t="s">
        <v>58</v>
      </c>
      <c r="B15" s="23">
        <f>F2*0.073</f>
        <v>27.082999999999998</v>
      </c>
      <c r="C15" s="23">
        <f>F3*0.046</f>
        <v>43.884</v>
      </c>
      <c r="D15" s="23">
        <v>0</v>
      </c>
      <c r="E15" s="23"/>
      <c r="F15" s="23">
        <f t="shared" si="0"/>
        <v>70.966999999999999</v>
      </c>
    </row>
    <row r="16" spans="1:6" x14ac:dyDescent="0.25">
      <c r="A16" s="23" t="s">
        <v>14</v>
      </c>
      <c r="B16" s="23">
        <f>F2*0.059</f>
        <v>21.888999999999999</v>
      </c>
      <c r="C16" s="23">
        <f>F3*0.073</f>
        <v>69.641999999999996</v>
      </c>
      <c r="D16" s="23">
        <f>F4*0.245</f>
        <v>12.004999999999999</v>
      </c>
      <c r="E16" s="23"/>
      <c r="F16" s="23">
        <f t="shared" si="0"/>
        <v>103.53599999999999</v>
      </c>
    </row>
    <row r="19" spans="1:6" ht="15.75" thickBot="1" x14ac:dyDescent="0.3">
      <c r="A19" t="s">
        <v>60</v>
      </c>
    </row>
    <row r="20" spans="1:6" x14ac:dyDescent="0.25">
      <c r="A20" s="24"/>
      <c r="B20" s="25" t="s">
        <v>61</v>
      </c>
      <c r="C20" s="25" t="s">
        <v>62</v>
      </c>
      <c r="D20" s="25" t="s">
        <v>63</v>
      </c>
      <c r="E20" s="25"/>
      <c r="F20" s="26" t="s">
        <v>59</v>
      </c>
    </row>
    <row r="21" spans="1:6" x14ac:dyDescent="0.25">
      <c r="A21" s="27" t="s">
        <v>64</v>
      </c>
      <c r="B21" s="23">
        <v>113</v>
      </c>
      <c r="C21" s="23">
        <v>210</v>
      </c>
      <c r="D21" s="23">
        <v>12</v>
      </c>
      <c r="E21" s="23"/>
      <c r="F21" s="28">
        <f>SUM(B21:D21)</f>
        <v>335</v>
      </c>
    </row>
    <row r="22" spans="1:6" x14ac:dyDescent="0.25">
      <c r="A22" s="27" t="s">
        <v>65</v>
      </c>
      <c r="B22" s="29">
        <v>51</v>
      </c>
      <c r="C22" s="29">
        <v>132</v>
      </c>
      <c r="D22" s="23">
        <v>16</v>
      </c>
      <c r="E22" s="23"/>
      <c r="F22" s="28">
        <f t="shared" ref="F22:F27" si="1">SUM(B22:D22)</f>
        <v>199</v>
      </c>
    </row>
    <row r="23" spans="1:6" x14ac:dyDescent="0.25">
      <c r="A23" s="27" t="s">
        <v>66</v>
      </c>
      <c r="B23" s="23">
        <v>63</v>
      </c>
      <c r="C23" s="23">
        <v>106</v>
      </c>
      <c r="D23" s="23">
        <v>2</v>
      </c>
      <c r="E23" s="23"/>
      <c r="F23" s="28">
        <f t="shared" si="1"/>
        <v>171</v>
      </c>
    </row>
    <row r="24" spans="1:6" x14ac:dyDescent="0.25">
      <c r="A24" s="27" t="s">
        <v>67</v>
      </c>
      <c r="B24" s="23">
        <v>61</v>
      </c>
      <c r="C24" s="23">
        <v>349</v>
      </c>
      <c r="D24" s="23">
        <v>7</v>
      </c>
      <c r="E24" s="23"/>
      <c r="F24" s="28">
        <f t="shared" si="1"/>
        <v>417</v>
      </c>
    </row>
    <row r="25" spans="1:6" x14ac:dyDescent="0.25">
      <c r="A25" s="27" t="s">
        <v>51</v>
      </c>
      <c r="B25" s="23">
        <v>34</v>
      </c>
      <c r="C25" s="23">
        <v>43</v>
      </c>
      <c r="D25" s="23">
        <v>0</v>
      </c>
      <c r="E25" s="23"/>
      <c r="F25" s="28">
        <f t="shared" si="1"/>
        <v>77</v>
      </c>
    </row>
    <row r="26" spans="1:6" x14ac:dyDescent="0.25">
      <c r="A26" s="27" t="s">
        <v>68</v>
      </c>
      <c r="B26" s="23">
        <v>27</v>
      </c>
      <c r="C26" s="23">
        <v>44</v>
      </c>
      <c r="D26" s="23">
        <v>0</v>
      </c>
      <c r="E26" s="23"/>
      <c r="F26" s="28">
        <f t="shared" si="1"/>
        <v>71</v>
      </c>
    </row>
    <row r="27" spans="1:6" ht="15.75" thickBot="1" x14ac:dyDescent="0.3">
      <c r="A27" s="30" t="s">
        <v>53</v>
      </c>
      <c r="B27" s="31">
        <v>22</v>
      </c>
      <c r="C27" s="31">
        <v>70</v>
      </c>
      <c r="D27" s="31">
        <v>12</v>
      </c>
      <c r="E27" s="31"/>
      <c r="F27" s="32">
        <f t="shared" si="1"/>
        <v>104</v>
      </c>
    </row>
    <row r="32" spans="1:6" ht="15.75" thickBot="1" x14ac:dyDescent="0.3">
      <c r="A32" s="33" t="s">
        <v>69</v>
      </c>
    </row>
    <row r="33" spans="1:3" x14ac:dyDescent="0.25">
      <c r="A33" s="24"/>
      <c r="B33" s="25" t="s">
        <v>61</v>
      </c>
      <c r="C33" s="26" t="s">
        <v>70</v>
      </c>
    </row>
    <row r="34" spans="1:3" x14ac:dyDescent="0.25">
      <c r="A34" s="27" t="s">
        <v>64</v>
      </c>
      <c r="B34" s="23">
        <v>113</v>
      </c>
      <c r="C34" s="34">
        <f>B34/371</f>
        <v>0.30458221024258758</v>
      </c>
    </row>
    <row r="35" spans="1:3" x14ac:dyDescent="0.25">
      <c r="A35" s="27" t="s">
        <v>65</v>
      </c>
      <c r="B35" s="29">
        <v>51</v>
      </c>
      <c r="C35" s="34">
        <f t="shared" ref="C35:C40" si="2">B35/371</f>
        <v>0.13746630727762804</v>
      </c>
    </row>
    <row r="36" spans="1:3" x14ac:dyDescent="0.25">
      <c r="A36" s="27" t="s">
        <v>66</v>
      </c>
      <c r="B36" s="23">
        <v>63</v>
      </c>
      <c r="C36" s="34">
        <f t="shared" si="2"/>
        <v>0.16981132075471697</v>
      </c>
    </row>
    <row r="37" spans="1:3" x14ac:dyDescent="0.25">
      <c r="A37" s="27" t="s">
        <v>67</v>
      </c>
      <c r="B37" s="23">
        <v>61</v>
      </c>
      <c r="C37" s="34">
        <f t="shared" si="2"/>
        <v>0.16442048517520216</v>
      </c>
    </row>
    <row r="38" spans="1:3" x14ac:dyDescent="0.25">
      <c r="A38" s="27" t="s">
        <v>51</v>
      </c>
      <c r="B38" s="23">
        <v>34</v>
      </c>
      <c r="C38" s="34">
        <f t="shared" si="2"/>
        <v>9.1644204851752023E-2</v>
      </c>
    </row>
    <row r="39" spans="1:3" x14ac:dyDescent="0.25">
      <c r="A39" s="27" t="s">
        <v>68</v>
      </c>
      <c r="B39" s="23">
        <v>27</v>
      </c>
      <c r="C39" s="34">
        <f t="shared" si="2"/>
        <v>7.277628032345014E-2</v>
      </c>
    </row>
    <row r="40" spans="1:3" x14ac:dyDescent="0.25">
      <c r="A40" s="27" t="s">
        <v>53</v>
      </c>
      <c r="B40" s="23">
        <v>22</v>
      </c>
      <c r="C40" s="34">
        <f t="shared" si="2"/>
        <v>5.9299191374663072E-2</v>
      </c>
    </row>
    <row r="41" spans="1:3" ht="15.75" thickBot="1" x14ac:dyDescent="0.3">
      <c r="A41" s="30"/>
      <c r="B41" s="31"/>
      <c r="C41" s="32"/>
    </row>
    <row r="45" spans="1:3" ht="15.75" thickBot="1" x14ac:dyDescent="0.3">
      <c r="A45" s="33" t="s">
        <v>71</v>
      </c>
    </row>
    <row r="46" spans="1:3" x14ac:dyDescent="0.25">
      <c r="A46" s="24"/>
      <c r="B46" s="25" t="s">
        <v>62</v>
      </c>
      <c r="C46" s="26"/>
    </row>
    <row r="47" spans="1:3" x14ac:dyDescent="0.25">
      <c r="A47" s="27" t="s">
        <v>64</v>
      </c>
      <c r="B47" s="23">
        <v>210</v>
      </c>
      <c r="C47" s="34">
        <f>B47/954</f>
        <v>0.22012578616352202</v>
      </c>
    </row>
    <row r="48" spans="1:3" x14ac:dyDescent="0.25">
      <c r="A48" s="27" t="s">
        <v>65</v>
      </c>
      <c r="B48" s="29">
        <v>132</v>
      </c>
      <c r="C48" s="34">
        <f t="shared" ref="C48:C53" si="3">B48/954</f>
        <v>0.13836477987421383</v>
      </c>
    </row>
    <row r="49" spans="1:7" x14ac:dyDescent="0.25">
      <c r="A49" s="27" t="s">
        <v>66</v>
      </c>
      <c r="B49" s="23">
        <v>106</v>
      </c>
      <c r="C49" s="34">
        <f t="shared" si="3"/>
        <v>0.1111111111111111</v>
      </c>
    </row>
    <row r="50" spans="1:7" x14ac:dyDescent="0.25">
      <c r="A50" s="27" t="s">
        <v>67</v>
      </c>
      <c r="B50" s="23">
        <v>349</v>
      </c>
      <c r="C50" s="34">
        <f t="shared" si="3"/>
        <v>0.36582809224318658</v>
      </c>
    </row>
    <row r="51" spans="1:7" x14ac:dyDescent="0.25">
      <c r="A51" s="27" t="s">
        <v>51</v>
      </c>
      <c r="B51" s="23">
        <v>43</v>
      </c>
      <c r="C51" s="34">
        <f t="shared" si="3"/>
        <v>4.5073375262054509E-2</v>
      </c>
    </row>
    <row r="52" spans="1:7" x14ac:dyDescent="0.25">
      <c r="A52" s="27" t="s">
        <v>68</v>
      </c>
      <c r="B52" s="23">
        <v>44</v>
      </c>
      <c r="C52" s="34">
        <f t="shared" si="3"/>
        <v>4.6121593291404611E-2</v>
      </c>
    </row>
    <row r="53" spans="1:7" ht="15.75" thickBot="1" x14ac:dyDescent="0.3">
      <c r="A53" s="30" t="s">
        <v>53</v>
      </c>
      <c r="B53" s="31">
        <v>70</v>
      </c>
      <c r="C53" s="35">
        <f t="shared" si="3"/>
        <v>7.337526205450734E-2</v>
      </c>
    </row>
    <row r="55" spans="1:7" ht="15.75" thickBot="1" x14ac:dyDescent="0.3"/>
    <row r="56" spans="1:7" x14ac:dyDescent="0.25">
      <c r="A56" s="36"/>
      <c r="B56" s="37" t="s">
        <v>72</v>
      </c>
      <c r="C56" s="38"/>
      <c r="D56" s="37" t="s">
        <v>73</v>
      </c>
      <c r="E56" s="38"/>
      <c r="F56" s="37" t="s">
        <v>14</v>
      </c>
      <c r="G56" s="26"/>
    </row>
    <row r="57" spans="1:7" x14ac:dyDescent="0.25">
      <c r="A57" s="39" t="s">
        <v>74</v>
      </c>
      <c r="B57" s="27" t="s">
        <v>75</v>
      </c>
      <c r="C57" s="28" t="s">
        <v>76</v>
      </c>
      <c r="D57" s="27" t="s">
        <v>75</v>
      </c>
      <c r="E57" s="28" t="s">
        <v>76</v>
      </c>
      <c r="F57" s="27" t="s">
        <v>75</v>
      </c>
      <c r="G57" s="28" t="s">
        <v>76</v>
      </c>
    </row>
    <row r="58" spans="1:7" x14ac:dyDescent="0.25">
      <c r="A58" s="40" t="s">
        <v>64</v>
      </c>
      <c r="B58" s="27">
        <v>113</v>
      </c>
      <c r="C58" s="34">
        <f t="shared" ref="C58:C64" si="4">B58/H$65</f>
        <v>8.2241630276564781E-2</v>
      </c>
      <c r="D58" s="27">
        <v>210</v>
      </c>
      <c r="E58" s="34">
        <f t="shared" ref="E58:E64" si="5">D58/H$65</f>
        <v>0.15283842794759825</v>
      </c>
      <c r="F58" s="27">
        <v>12</v>
      </c>
      <c r="G58" s="34">
        <f t="shared" ref="G58:G64" si="6">F58/H$65</f>
        <v>8.7336244541484712E-3</v>
      </c>
    </row>
    <row r="59" spans="1:7" x14ac:dyDescent="0.25">
      <c r="A59" s="40" t="s">
        <v>65</v>
      </c>
      <c r="B59" s="41">
        <v>51</v>
      </c>
      <c r="C59" s="34">
        <f t="shared" si="4"/>
        <v>3.7117903930131008E-2</v>
      </c>
      <c r="D59" s="41">
        <v>132</v>
      </c>
      <c r="E59" s="34">
        <f t="shared" si="5"/>
        <v>9.606986899563319E-2</v>
      </c>
      <c r="F59" s="27">
        <v>16</v>
      </c>
      <c r="G59" s="34">
        <f t="shared" si="6"/>
        <v>1.1644832605531296E-2</v>
      </c>
    </row>
    <row r="60" spans="1:7" x14ac:dyDescent="0.25">
      <c r="A60" s="40" t="s">
        <v>66</v>
      </c>
      <c r="B60" s="27">
        <v>63</v>
      </c>
      <c r="C60" s="34">
        <f t="shared" si="4"/>
        <v>4.5851528384279479E-2</v>
      </c>
      <c r="D60" s="27">
        <v>106</v>
      </c>
      <c r="E60" s="34">
        <f t="shared" si="5"/>
        <v>7.7147016011644837E-2</v>
      </c>
      <c r="F60" s="27">
        <v>2</v>
      </c>
      <c r="G60" s="34">
        <f t="shared" si="6"/>
        <v>1.455604075691412E-3</v>
      </c>
    </row>
    <row r="61" spans="1:7" x14ac:dyDescent="0.25">
      <c r="A61" s="40" t="s">
        <v>67</v>
      </c>
      <c r="B61" s="27">
        <v>61</v>
      </c>
      <c r="C61" s="34">
        <f t="shared" si="4"/>
        <v>4.4395924308588061E-2</v>
      </c>
      <c r="D61" s="27">
        <v>349</v>
      </c>
      <c r="E61" s="34">
        <f t="shared" si="5"/>
        <v>0.25400291120815138</v>
      </c>
      <c r="F61" s="27">
        <v>7</v>
      </c>
      <c r="G61" s="34">
        <f t="shared" si="6"/>
        <v>5.0946142649199418E-3</v>
      </c>
    </row>
    <row r="62" spans="1:7" x14ac:dyDescent="0.25">
      <c r="A62" s="40" t="s">
        <v>51</v>
      </c>
      <c r="B62" s="27">
        <v>34</v>
      </c>
      <c r="C62" s="34">
        <f t="shared" si="4"/>
        <v>2.4745269286754003E-2</v>
      </c>
      <c r="D62" s="27">
        <v>43</v>
      </c>
      <c r="E62" s="34">
        <f t="shared" si="5"/>
        <v>3.1295487627365358E-2</v>
      </c>
      <c r="F62" s="27">
        <v>0</v>
      </c>
      <c r="G62" s="34">
        <f t="shared" si="6"/>
        <v>0</v>
      </c>
    </row>
    <row r="63" spans="1:7" x14ac:dyDescent="0.25">
      <c r="A63" s="40" t="s">
        <v>68</v>
      </c>
      <c r="B63" s="27">
        <v>27</v>
      </c>
      <c r="C63" s="34">
        <f t="shared" si="4"/>
        <v>1.9650655021834062E-2</v>
      </c>
      <c r="D63" s="27">
        <v>44</v>
      </c>
      <c r="E63" s="34">
        <f t="shared" si="5"/>
        <v>3.2023289665211063E-2</v>
      </c>
      <c r="F63" s="27">
        <v>0</v>
      </c>
      <c r="G63" s="34">
        <f t="shared" si="6"/>
        <v>0</v>
      </c>
    </row>
    <row r="64" spans="1:7" ht="15.75" thickBot="1" x14ac:dyDescent="0.3">
      <c r="A64" s="42" t="s">
        <v>53</v>
      </c>
      <c r="B64" s="30">
        <v>22</v>
      </c>
      <c r="C64" s="35">
        <f t="shared" si="4"/>
        <v>1.6011644832605532E-2</v>
      </c>
      <c r="D64" s="30">
        <v>70</v>
      </c>
      <c r="E64" s="35">
        <f t="shared" si="5"/>
        <v>5.0946142649199416E-2</v>
      </c>
      <c r="F64" s="30">
        <v>12</v>
      </c>
      <c r="G64" s="35">
        <f t="shared" si="6"/>
        <v>8.7336244541484712E-3</v>
      </c>
    </row>
    <row r="65" spans="1:8" ht="15.75" x14ac:dyDescent="0.25">
      <c r="A65" s="43" t="s">
        <v>77</v>
      </c>
      <c r="B65" s="43">
        <f>SUM(B58:B64)</f>
        <v>371</v>
      </c>
      <c r="C65" s="43"/>
      <c r="D65" s="43">
        <f>SUM(D58:D64)</f>
        <v>954</v>
      </c>
      <c r="E65" s="43"/>
      <c r="F65" s="43">
        <f>SUM(F58:F64)</f>
        <v>49</v>
      </c>
      <c r="G65" s="43"/>
      <c r="H65" s="43">
        <f>SUM(B58:B64,D58:D64,F58:F64)</f>
        <v>1374</v>
      </c>
    </row>
    <row r="67" spans="1:8" x14ac:dyDescent="0.25">
      <c r="C67" s="1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C25" sqref="C25"/>
    </sheetView>
  </sheetViews>
  <sheetFormatPr defaultRowHeight="15" x14ac:dyDescent="0.25"/>
  <sheetData>
    <row r="1" spans="1:6" x14ac:dyDescent="0.25">
      <c r="B1">
        <v>2013</v>
      </c>
    </row>
    <row r="2" spans="1:6" x14ac:dyDescent="0.25">
      <c r="A2" t="s">
        <v>24</v>
      </c>
      <c r="B2" s="1">
        <v>5.8999999999999997E-2</v>
      </c>
      <c r="F2" s="1"/>
    </row>
    <row r="3" spans="1:6" x14ac:dyDescent="0.25">
      <c r="A3" t="s">
        <v>25</v>
      </c>
      <c r="B3" s="1">
        <v>1.2E-2</v>
      </c>
      <c r="C3" s="2"/>
      <c r="F3" s="1"/>
    </row>
    <row r="4" spans="1:6" x14ac:dyDescent="0.25">
      <c r="A4" t="s">
        <v>26</v>
      </c>
      <c r="B4" s="1">
        <v>1.4999999999999999E-2</v>
      </c>
      <c r="C4" s="2"/>
      <c r="F4" s="1"/>
    </row>
    <row r="5" spans="1:6" x14ac:dyDescent="0.25">
      <c r="A5" t="s">
        <v>27</v>
      </c>
      <c r="B5" s="1">
        <v>0.83699999999999997</v>
      </c>
      <c r="C5" s="2"/>
      <c r="F5" s="1"/>
    </row>
    <row r="6" spans="1:6" x14ac:dyDescent="0.25">
      <c r="A6" t="s">
        <v>28</v>
      </c>
      <c r="B6" s="1">
        <v>0.02</v>
      </c>
      <c r="F6" s="1"/>
    </row>
    <row r="7" spans="1:6" x14ac:dyDescent="0.25">
      <c r="A7" t="s">
        <v>29</v>
      </c>
      <c r="B7" s="1">
        <v>3.0000000000000001E-3</v>
      </c>
      <c r="F7" s="1"/>
    </row>
    <row r="8" spans="1:6" x14ac:dyDescent="0.25">
      <c r="A8" t="s">
        <v>14</v>
      </c>
      <c r="B8" s="16">
        <v>5.3999999999999999E-2</v>
      </c>
      <c r="F8" s="1"/>
    </row>
    <row r="9" spans="1:6" x14ac:dyDescent="0.25">
      <c r="B9" s="1">
        <f>SUM(B2:B8)</f>
        <v>1</v>
      </c>
      <c r="F9" s="1"/>
    </row>
    <row r="10" spans="1:6" x14ac:dyDescent="0.25">
      <c r="B10" s="2"/>
      <c r="F10" s="11"/>
    </row>
    <row r="11" spans="1:6" x14ac:dyDescent="0.25">
      <c r="B11" s="2"/>
      <c r="C11" s="2"/>
    </row>
    <row r="12" spans="1:6" x14ac:dyDescent="0.25">
      <c r="B12" s="2"/>
      <c r="C12" s="2"/>
    </row>
    <row r="13" spans="1:6" x14ac:dyDescent="0.25">
      <c r="A13" t="s">
        <v>30</v>
      </c>
      <c r="B13" s="2"/>
      <c r="C13" s="2"/>
    </row>
    <row r="14" spans="1:6" x14ac:dyDescent="0.25">
      <c r="B14" s="21">
        <v>2013</v>
      </c>
      <c r="C14" s="2"/>
    </row>
    <row r="15" spans="1:6" x14ac:dyDescent="0.25">
      <c r="A15" t="s">
        <v>31</v>
      </c>
      <c r="B15" s="1">
        <v>0.88900000000000001</v>
      </c>
      <c r="C15" s="15"/>
    </row>
    <row r="16" spans="1:6" x14ac:dyDescent="0.25">
      <c r="A16" t="s">
        <v>14</v>
      </c>
      <c r="B16" s="1">
        <v>6.3E-2</v>
      </c>
      <c r="C16" s="15"/>
    </row>
    <row r="17" spans="1:3" x14ac:dyDescent="0.25">
      <c r="A17" t="s">
        <v>24</v>
      </c>
      <c r="B17" s="1">
        <v>2.1000000000000001E-2</v>
      </c>
      <c r="C17" s="15"/>
    </row>
    <row r="18" spans="1:3" x14ac:dyDescent="0.25">
      <c r="A18" t="s">
        <v>28</v>
      </c>
      <c r="B18" s="1">
        <v>1.4E-2</v>
      </c>
      <c r="C18" s="15"/>
    </row>
    <row r="19" spans="1:3" x14ac:dyDescent="0.25">
      <c r="A19" t="s">
        <v>25</v>
      </c>
      <c r="B19" s="1">
        <v>7.0000000000000001E-3</v>
      </c>
      <c r="C19" s="15"/>
    </row>
    <row r="20" spans="1:3" x14ac:dyDescent="0.25">
      <c r="A20" t="s">
        <v>32</v>
      </c>
      <c r="B20" s="1">
        <v>7.0000000000000001E-3</v>
      </c>
      <c r="C20" s="15"/>
    </row>
    <row r="21" spans="1:3" x14ac:dyDescent="0.25">
      <c r="B21" s="17">
        <f>SUM(B15:B20)</f>
        <v>1.0009999999999999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A2" workbookViewId="0">
      <selection activeCell="K13" sqref="K13:O16"/>
    </sheetView>
  </sheetViews>
  <sheetFormatPr defaultRowHeight="15" x14ac:dyDescent="0.25"/>
  <cols>
    <col min="1" max="1" width="28.85546875" customWidth="1"/>
    <col min="2" max="9" width="12.5703125" customWidth="1"/>
  </cols>
  <sheetData>
    <row r="1" spans="1:15" x14ac:dyDescent="0.25">
      <c r="A1" s="23" t="s">
        <v>54</v>
      </c>
      <c r="B1" s="23">
        <v>335</v>
      </c>
      <c r="D1" s="23" t="s">
        <v>24</v>
      </c>
      <c r="E1" s="23">
        <v>81</v>
      </c>
    </row>
    <row r="2" spans="1:15" x14ac:dyDescent="0.25">
      <c r="A2" s="23" t="s">
        <v>55</v>
      </c>
      <c r="B2" s="23">
        <v>199</v>
      </c>
      <c r="D2" s="23" t="s">
        <v>25</v>
      </c>
      <c r="E2" s="23">
        <v>17</v>
      </c>
    </row>
    <row r="3" spans="1:15" x14ac:dyDescent="0.25">
      <c r="A3" s="23" t="s">
        <v>56</v>
      </c>
      <c r="B3" s="23">
        <v>171</v>
      </c>
      <c r="D3" s="23" t="s">
        <v>26</v>
      </c>
      <c r="E3" s="23">
        <v>20</v>
      </c>
    </row>
    <row r="4" spans="1:15" x14ac:dyDescent="0.25">
      <c r="A4" s="23" t="s">
        <v>57</v>
      </c>
      <c r="B4" s="23">
        <v>417</v>
      </c>
      <c r="D4" s="29" t="s">
        <v>27</v>
      </c>
      <c r="E4" s="23">
        <v>1150</v>
      </c>
    </row>
    <row r="5" spans="1:15" x14ac:dyDescent="0.25">
      <c r="A5" s="23" t="s">
        <v>47</v>
      </c>
      <c r="B5" s="23">
        <v>77</v>
      </c>
      <c r="D5" s="29" t="s">
        <v>28</v>
      </c>
      <c r="E5" s="23">
        <v>28</v>
      </c>
    </row>
    <row r="6" spans="1:15" x14ac:dyDescent="0.25">
      <c r="A6" s="23" t="s">
        <v>58</v>
      </c>
      <c r="B6" s="23">
        <v>71</v>
      </c>
      <c r="D6" s="29" t="s">
        <v>29</v>
      </c>
      <c r="E6" s="23">
        <v>4</v>
      </c>
    </row>
    <row r="7" spans="1:15" x14ac:dyDescent="0.25">
      <c r="A7" s="23" t="s">
        <v>14</v>
      </c>
      <c r="B7" s="23">
        <v>104</v>
      </c>
      <c r="D7" s="29" t="s">
        <v>14</v>
      </c>
      <c r="E7" s="23">
        <v>74</v>
      </c>
    </row>
    <row r="8" spans="1:15" x14ac:dyDescent="0.25">
      <c r="A8" s="47"/>
      <c r="B8" s="47">
        <f>SUM(B1:B7)</f>
        <v>1374</v>
      </c>
      <c r="E8">
        <f>SUM(E1:E7)</f>
        <v>1374</v>
      </c>
    </row>
    <row r="9" spans="1:15" x14ac:dyDescent="0.25">
      <c r="A9" s="47"/>
      <c r="B9" s="47"/>
    </row>
    <row r="10" spans="1:15" x14ac:dyDescent="0.25">
      <c r="A10" s="47"/>
      <c r="B10" s="47"/>
    </row>
    <row r="11" spans="1:15" x14ac:dyDescent="0.25">
      <c r="A11" s="49" t="s">
        <v>105</v>
      </c>
    </row>
    <row r="12" spans="1:15" x14ac:dyDescent="0.25">
      <c r="A12" s="23"/>
      <c r="B12" s="23" t="s">
        <v>24</v>
      </c>
      <c r="C12" s="23" t="s">
        <v>25</v>
      </c>
      <c r="D12" s="23" t="s">
        <v>26</v>
      </c>
      <c r="E12" s="29" t="s">
        <v>27</v>
      </c>
      <c r="F12" s="29" t="s">
        <v>28</v>
      </c>
      <c r="G12" s="29" t="s">
        <v>29</v>
      </c>
      <c r="H12" s="29" t="s">
        <v>14</v>
      </c>
      <c r="I12" s="29" t="s">
        <v>59</v>
      </c>
    </row>
    <row r="13" spans="1:15" x14ac:dyDescent="0.25">
      <c r="A13" s="23" t="s">
        <v>54</v>
      </c>
      <c r="B13" s="50">
        <v>0.06</v>
      </c>
      <c r="C13" s="50">
        <v>0.01</v>
      </c>
      <c r="D13" s="50">
        <v>0.01</v>
      </c>
      <c r="E13" s="50">
        <v>0.84</v>
      </c>
      <c r="F13" s="50">
        <v>0.03</v>
      </c>
      <c r="G13" s="50">
        <v>0</v>
      </c>
      <c r="H13" s="50">
        <v>0.05</v>
      </c>
      <c r="I13" s="50">
        <f>SUM(B13:H13)</f>
        <v>1</v>
      </c>
      <c r="K13" s="75" t="s">
        <v>106</v>
      </c>
      <c r="L13" s="75"/>
      <c r="M13" s="75"/>
      <c r="N13" s="75"/>
      <c r="O13" s="75"/>
    </row>
    <row r="14" spans="1:15" x14ac:dyDescent="0.25">
      <c r="A14" s="23" t="s">
        <v>55</v>
      </c>
      <c r="B14" s="50">
        <v>0.12</v>
      </c>
      <c r="C14" s="50">
        <v>0.03</v>
      </c>
      <c r="D14" s="50">
        <v>0.04</v>
      </c>
      <c r="E14" s="50">
        <v>0.7</v>
      </c>
      <c r="F14" s="50">
        <v>0.01</v>
      </c>
      <c r="G14" s="50">
        <v>0.01</v>
      </c>
      <c r="H14" s="50">
        <v>0.11</v>
      </c>
      <c r="I14" s="60">
        <f t="shared" ref="I14:I19" si="0">SUM(B14:H14)</f>
        <v>1.02</v>
      </c>
      <c r="K14" s="75"/>
      <c r="L14" s="75"/>
      <c r="M14" s="75"/>
      <c r="N14" s="75"/>
      <c r="O14" s="75"/>
    </row>
    <row r="15" spans="1:15" x14ac:dyDescent="0.25">
      <c r="A15" s="23" t="s">
        <v>56</v>
      </c>
      <c r="B15" s="50">
        <v>0.08</v>
      </c>
      <c r="C15" s="50">
        <v>0.01</v>
      </c>
      <c r="D15" s="50">
        <v>0.02</v>
      </c>
      <c r="E15" s="50">
        <v>0.85</v>
      </c>
      <c r="F15" s="50">
        <v>0.01</v>
      </c>
      <c r="G15" s="50">
        <v>0.01</v>
      </c>
      <c r="H15" s="50">
        <v>0.02</v>
      </c>
      <c r="I15" s="50">
        <f t="shared" si="0"/>
        <v>1</v>
      </c>
      <c r="K15" s="75"/>
      <c r="L15" s="75"/>
      <c r="M15" s="75"/>
      <c r="N15" s="75"/>
      <c r="O15" s="75"/>
    </row>
    <row r="16" spans="1:15" x14ac:dyDescent="0.25">
      <c r="A16" s="23" t="s">
        <v>57</v>
      </c>
      <c r="B16" s="50">
        <v>0.05</v>
      </c>
      <c r="C16" s="50">
        <v>0.01</v>
      </c>
      <c r="D16" s="50">
        <v>0.01</v>
      </c>
      <c r="E16" s="50">
        <v>0.88</v>
      </c>
      <c r="F16" s="50">
        <v>0.01</v>
      </c>
      <c r="G16" s="50">
        <v>0</v>
      </c>
      <c r="H16" s="50">
        <v>0.03</v>
      </c>
      <c r="I16" s="60">
        <f t="shared" si="0"/>
        <v>0.99</v>
      </c>
      <c r="K16" s="75"/>
      <c r="L16" s="75"/>
      <c r="M16" s="75"/>
      <c r="N16" s="75"/>
      <c r="O16" s="75"/>
    </row>
    <row r="17" spans="1:10" x14ac:dyDescent="0.25">
      <c r="A17" s="23" t="s">
        <v>47</v>
      </c>
      <c r="B17" s="50">
        <v>0.03</v>
      </c>
      <c r="C17" s="50">
        <v>0</v>
      </c>
      <c r="D17" s="50">
        <v>0</v>
      </c>
      <c r="E17" s="50">
        <v>0.92</v>
      </c>
      <c r="F17" s="50">
        <v>0.03</v>
      </c>
      <c r="G17" s="50">
        <v>0</v>
      </c>
      <c r="H17" s="50">
        <v>0.03</v>
      </c>
      <c r="I17" s="60">
        <f t="shared" si="0"/>
        <v>1.01</v>
      </c>
    </row>
    <row r="18" spans="1:10" x14ac:dyDescent="0.25">
      <c r="A18" s="23" t="s">
        <v>58</v>
      </c>
      <c r="B18" s="50">
        <v>0.03</v>
      </c>
      <c r="C18" s="50">
        <v>0</v>
      </c>
      <c r="D18" s="50">
        <v>0.01</v>
      </c>
      <c r="E18" s="50">
        <v>0.86</v>
      </c>
      <c r="F18" s="50">
        <v>0.06</v>
      </c>
      <c r="G18" s="50">
        <v>0.01</v>
      </c>
      <c r="H18" s="50">
        <v>0.03</v>
      </c>
      <c r="I18" s="50">
        <f t="shared" si="0"/>
        <v>1</v>
      </c>
    </row>
    <row r="19" spans="1:10" x14ac:dyDescent="0.25">
      <c r="A19" s="23" t="s">
        <v>14</v>
      </c>
      <c r="B19" s="50">
        <v>0</v>
      </c>
      <c r="C19" s="50">
        <v>0.02</v>
      </c>
      <c r="D19" s="50">
        <v>0.01</v>
      </c>
      <c r="E19" s="50">
        <v>0.8</v>
      </c>
      <c r="F19" s="50">
        <v>0.03</v>
      </c>
      <c r="G19" s="50">
        <v>0</v>
      </c>
      <c r="H19" s="50">
        <v>0.14000000000000001</v>
      </c>
      <c r="I19" s="50">
        <f t="shared" si="0"/>
        <v>1</v>
      </c>
    </row>
    <row r="22" spans="1:10" x14ac:dyDescent="0.25">
      <c r="A22" s="49" t="s">
        <v>101</v>
      </c>
    </row>
    <row r="23" spans="1:10" x14ac:dyDescent="0.25">
      <c r="A23" s="23"/>
      <c r="B23" s="23" t="s">
        <v>24</v>
      </c>
      <c r="C23" s="23" t="s">
        <v>25</v>
      </c>
      <c r="D23" s="23" t="s">
        <v>26</v>
      </c>
      <c r="E23" s="29" t="s">
        <v>27</v>
      </c>
      <c r="F23" s="29" t="s">
        <v>28</v>
      </c>
      <c r="G23" s="29" t="s">
        <v>29</v>
      </c>
      <c r="H23" s="29" t="s">
        <v>14</v>
      </c>
      <c r="I23" s="29" t="s">
        <v>59</v>
      </c>
    </row>
    <row r="24" spans="1:10" x14ac:dyDescent="0.25">
      <c r="A24" s="23" t="s">
        <v>54</v>
      </c>
      <c r="B24" s="59">
        <f>$B1*B13</f>
        <v>20.099999999999998</v>
      </c>
      <c r="C24" s="59">
        <f t="shared" ref="C24:H24" si="1">$B1*C13</f>
        <v>3.35</v>
      </c>
      <c r="D24" s="59">
        <f t="shared" si="1"/>
        <v>3.35</v>
      </c>
      <c r="E24" s="59">
        <f t="shared" si="1"/>
        <v>281.39999999999998</v>
      </c>
      <c r="F24" s="59">
        <f t="shared" si="1"/>
        <v>10.049999999999999</v>
      </c>
      <c r="G24" s="59">
        <f t="shared" si="1"/>
        <v>0</v>
      </c>
      <c r="H24" s="59">
        <f t="shared" si="1"/>
        <v>16.75</v>
      </c>
      <c r="I24" s="59">
        <f>SUM(B24:H24)</f>
        <v>335</v>
      </c>
    </row>
    <row r="25" spans="1:10" x14ac:dyDescent="0.25">
      <c r="A25" s="23" t="s">
        <v>55</v>
      </c>
      <c r="B25" s="59">
        <f>$B2*B14</f>
        <v>23.88</v>
      </c>
      <c r="C25" s="59">
        <f t="shared" ref="C25:H25" si="2">$B2*C14</f>
        <v>5.97</v>
      </c>
      <c r="D25" s="59">
        <f t="shared" si="2"/>
        <v>7.96</v>
      </c>
      <c r="E25" s="59">
        <f t="shared" si="2"/>
        <v>139.29999999999998</v>
      </c>
      <c r="F25" s="59">
        <f t="shared" si="2"/>
        <v>1.99</v>
      </c>
      <c r="G25" s="59">
        <f t="shared" si="2"/>
        <v>1.99</v>
      </c>
      <c r="H25" s="59">
        <f t="shared" si="2"/>
        <v>21.89</v>
      </c>
      <c r="I25" s="61">
        <f t="shared" ref="I25:I30" si="3">SUM(B25:H25)</f>
        <v>202.98000000000002</v>
      </c>
      <c r="J25" t="s">
        <v>102</v>
      </c>
    </row>
    <row r="26" spans="1:10" x14ac:dyDescent="0.25">
      <c r="A26" s="23" t="s">
        <v>56</v>
      </c>
      <c r="B26" s="59">
        <f t="shared" ref="B26:H26" si="4">$B3*B15</f>
        <v>13.68</v>
      </c>
      <c r="C26" s="59">
        <f t="shared" si="4"/>
        <v>1.71</v>
      </c>
      <c r="D26" s="59">
        <f t="shared" si="4"/>
        <v>3.42</v>
      </c>
      <c r="E26" s="59">
        <f t="shared" si="4"/>
        <v>145.35</v>
      </c>
      <c r="F26" s="59">
        <f t="shared" si="4"/>
        <v>1.71</v>
      </c>
      <c r="G26" s="59">
        <f t="shared" si="4"/>
        <v>1.71</v>
      </c>
      <c r="H26" s="59">
        <f t="shared" si="4"/>
        <v>3.42</v>
      </c>
      <c r="I26" s="59">
        <f t="shared" si="3"/>
        <v>171</v>
      </c>
    </row>
    <row r="27" spans="1:10" x14ac:dyDescent="0.25">
      <c r="A27" s="23" t="s">
        <v>57</v>
      </c>
      <c r="B27" s="59">
        <f t="shared" ref="B27:H27" si="5">$B4*B16</f>
        <v>20.85</v>
      </c>
      <c r="C27" s="59">
        <f t="shared" si="5"/>
        <v>4.17</v>
      </c>
      <c r="D27" s="59">
        <f t="shared" si="5"/>
        <v>4.17</v>
      </c>
      <c r="E27" s="59">
        <f t="shared" si="5"/>
        <v>366.96</v>
      </c>
      <c r="F27" s="59">
        <f t="shared" si="5"/>
        <v>4.17</v>
      </c>
      <c r="G27" s="59">
        <f t="shared" si="5"/>
        <v>0</v>
      </c>
      <c r="H27" s="59">
        <f t="shared" si="5"/>
        <v>12.51</v>
      </c>
      <c r="I27" s="61">
        <f t="shared" si="3"/>
        <v>412.83</v>
      </c>
      <c r="J27" t="s">
        <v>103</v>
      </c>
    </row>
    <row r="28" spans="1:10" x14ac:dyDescent="0.25">
      <c r="A28" s="23" t="s">
        <v>47</v>
      </c>
      <c r="B28" s="59">
        <f t="shared" ref="B28:H28" si="6">$B5*B17</f>
        <v>2.31</v>
      </c>
      <c r="C28" s="59">
        <f t="shared" si="6"/>
        <v>0</v>
      </c>
      <c r="D28" s="59">
        <f t="shared" si="6"/>
        <v>0</v>
      </c>
      <c r="E28" s="59">
        <f t="shared" si="6"/>
        <v>70.84</v>
      </c>
      <c r="F28" s="59">
        <f t="shared" si="6"/>
        <v>2.31</v>
      </c>
      <c r="G28" s="59">
        <f t="shared" si="6"/>
        <v>0</v>
      </c>
      <c r="H28" s="59">
        <f t="shared" si="6"/>
        <v>2.31</v>
      </c>
      <c r="I28" s="61">
        <f t="shared" si="3"/>
        <v>77.77000000000001</v>
      </c>
      <c r="J28" t="s">
        <v>104</v>
      </c>
    </row>
    <row r="29" spans="1:10" x14ac:dyDescent="0.25">
      <c r="A29" s="23" t="s">
        <v>58</v>
      </c>
      <c r="B29" s="59">
        <f t="shared" ref="B29:H29" si="7">$B6*B18</f>
        <v>2.13</v>
      </c>
      <c r="C29" s="59">
        <f t="shared" si="7"/>
        <v>0</v>
      </c>
      <c r="D29" s="59">
        <f t="shared" si="7"/>
        <v>0.71</v>
      </c>
      <c r="E29" s="59">
        <f t="shared" si="7"/>
        <v>61.06</v>
      </c>
      <c r="F29" s="59">
        <f t="shared" si="7"/>
        <v>4.26</v>
      </c>
      <c r="G29" s="59">
        <f t="shared" si="7"/>
        <v>0.71</v>
      </c>
      <c r="H29" s="59">
        <f t="shared" si="7"/>
        <v>2.13</v>
      </c>
      <c r="I29" s="59">
        <f t="shared" si="3"/>
        <v>71</v>
      </c>
    </row>
    <row r="30" spans="1:10" x14ac:dyDescent="0.25">
      <c r="A30" s="23" t="s">
        <v>14</v>
      </c>
      <c r="B30" s="59">
        <f t="shared" ref="B30:H30" si="8">$B7*B19</f>
        <v>0</v>
      </c>
      <c r="C30" s="59">
        <f t="shared" si="8"/>
        <v>2.08</v>
      </c>
      <c r="D30" s="59">
        <f t="shared" si="8"/>
        <v>1.04</v>
      </c>
      <c r="E30" s="59">
        <f t="shared" si="8"/>
        <v>83.2</v>
      </c>
      <c r="F30" s="59">
        <f t="shared" si="8"/>
        <v>3.12</v>
      </c>
      <c r="G30" s="59">
        <f t="shared" si="8"/>
        <v>0</v>
      </c>
      <c r="H30" s="59">
        <f t="shared" si="8"/>
        <v>14.560000000000002</v>
      </c>
      <c r="I30" s="59">
        <f t="shared" si="3"/>
        <v>104.00000000000001</v>
      </c>
    </row>
    <row r="31" spans="1:10" x14ac:dyDescent="0.25">
      <c r="I31" s="62"/>
    </row>
    <row r="33" spans="1:16" ht="15.75" thickBot="1" x14ac:dyDescent="0.3">
      <c r="A33" s="33" t="s">
        <v>107</v>
      </c>
    </row>
    <row r="34" spans="1:16" x14ac:dyDescent="0.25">
      <c r="A34" s="36"/>
      <c r="B34" s="73" t="s">
        <v>24</v>
      </c>
      <c r="C34" s="74"/>
      <c r="D34" s="73" t="s">
        <v>25</v>
      </c>
      <c r="E34" s="74"/>
      <c r="F34" s="63" t="s">
        <v>26</v>
      </c>
      <c r="G34" s="38"/>
      <c r="H34" s="64" t="s">
        <v>27</v>
      </c>
      <c r="I34" s="38"/>
      <c r="J34" s="64" t="s">
        <v>28</v>
      </c>
      <c r="K34" s="38"/>
      <c r="L34" s="64" t="s">
        <v>29</v>
      </c>
      <c r="M34" s="38"/>
      <c r="N34" s="64" t="s">
        <v>14</v>
      </c>
      <c r="O34" s="38"/>
    </row>
    <row r="35" spans="1:16" x14ac:dyDescent="0.25">
      <c r="A35" s="39" t="s">
        <v>74</v>
      </c>
      <c r="B35" s="27" t="s">
        <v>75</v>
      </c>
      <c r="C35" s="28" t="s">
        <v>76</v>
      </c>
      <c r="D35" s="27" t="s">
        <v>75</v>
      </c>
      <c r="E35" s="28" t="s">
        <v>76</v>
      </c>
      <c r="F35" s="27" t="s">
        <v>75</v>
      </c>
      <c r="G35" s="28" t="s">
        <v>76</v>
      </c>
      <c r="H35" s="27" t="s">
        <v>75</v>
      </c>
      <c r="I35" s="28" t="s">
        <v>76</v>
      </c>
      <c r="J35" s="27" t="s">
        <v>75</v>
      </c>
      <c r="K35" s="28" t="s">
        <v>76</v>
      </c>
      <c r="L35" s="27" t="s">
        <v>75</v>
      </c>
      <c r="M35" s="28" t="s">
        <v>76</v>
      </c>
      <c r="N35" s="27" t="s">
        <v>75</v>
      </c>
      <c r="O35" s="28" t="s">
        <v>76</v>
      </c>
    </row>
    <row r="36" spans="1:16" x14ac:dyDescent="0.25">
      <c r="A36" s="40" t="s">
        <v>64</v>
      </c>
      <c r="B36" s="27"/>
      <c r="C36" s="54"/>
      <c r="D36" s="27"/>
      <c r="E36" s="54"/>
      <c r="F36" s="27"/>
      <c r="G36" s="54"/>
      <c r="H36" s="27"/>
      <c r="I36" s="54"/>
      <c r="J36" s="27"/>
      <c r="K36" s="54"/>
      <c r="L36" s="27"/>
      <c r="M36" s="54"/>
      <c r="N36" s="27"/>
      <c r="O36" s="54"/>
    </row>
    <row r="37" spans="1:16" x14ac:dyDescent="0.25">
      <c r="A37" s="40" t="s">
        <v>65</v>
      </c>
      <c r="B37" s="41"/>
      <c r="C37" s="54"/>
      <c r="D37" s="41"/>
      <c r="E37" s="54"/>
      <c r="F37" s="27"/>
      <c r="G37" s="54"/>
      <c r="H37" s="27"/>
      <c r="I37" s="54"/>
      <c r="J37" s="27"/>
      <c r="K37" s="54"/>
      <c r="L37" s="27"/>
      <c r="M37" s="54"/>
      <c r="N37" s="27"/>
      <c r="O37" s="54"/>
    </row>
    <row r="38" spans="1:16" x14ac:dyDescent="0.25">
      <c r="A38" s="40" t="s">
        <v>66</v>
      </c>
      <c r="B38" s="27"/>
      <c r="C38" s="54"/>
      <c r="D38" s="27"/>
      <c r="E38" s="54"/>
      <c r="F38" s="27"/>
      <c r="G38" s="54"/>
      <c r="H38" s="27"/>
      <c r="I38" s="54"/>
      <c r="J38" s="27"/>
      <c r="K38" s="54"/>
      <c r="L38" s="27"/>
      <c r="M38" s="54"/>
      <c r="N38" s="27"/>
      <c r="O38" s="54"/>
    </row>
    <row r="39" spans="1:16" x14ac:dyDescent="0.25">
      <c r="A39" s="40" t="s">
        <v>67</v>
      </c>
      <c r="B39" s="27"/>
      <c r="C39" s="54"/>
      <c r="D39" s="27"/>
      <c r="E39" s="54"/>
      <c r="F39" s="27"/>
      <c r="G39" s="54"/>
      <c r="H39" s="27"/>
      <c r="I39" s="54"/>
      <c r="J39" s="27"/>
      <c r="K39" s="54"/>
      <c r="L39" s="27"/>
      <c r="M39" s="54"/>
      <c r="N39" s="27"/>
      <c r="O39" s="54"/>
    </row>
    <row r="40" spans="1:16" x14ac:dyDescent="0.25">
      <c r="A40" s="40" t="s">
        <v>51</v>
      </c>
      <c r="B40" s="27"/>
      <c r="C40" s="54"/>
      <c r="D40" s="27"/>
      <c r="E40" s="54"/>
      <c r="F40" s="27"/>
      <c r="G40" s="54"/>
      <c r="H40" s="27"/>
      <c r="I40" s="54"/>
      <c r="J40" s="27"/>
      <c r="K40" s="54"/>
      <c r="L40" s="27"/>
      <c r="M40" s="54"/>
      <c r="N40" s="27"/>
      <c r="O40" s="54"/>
    </row>
    <row r="41" spans="1:16" x14ac:dyDescent="0.25">
      <c r="A41" s="40" t="s">
        <v>68</v>
      </c>
      <c r="B41" s="27"/>
      <c r="C41" s="54"/>
      <c r="D41" s="27"/>
      <c r="E41" s="54"/>
      <c r="F41" s="27"/>
      <c r="G41" s="54"/>
      <c r="H41" s="27"/>
      <c r="I41" s="54"/>
      <c r="J41" s="27"/>
      <c r="K41" s="54"/>
      <c r="L41" s="27"/>
      <c r="M41" s="54"/>
      <c r="N41" s="27"/>
      <c r="O41" s="54"/>
    </row>
    <row r="42" spans="1:16" ht="15.75" thickBot="1" x14ac:dyDescent="0.3">
      <c r="A42" s="42" t="s">
        <v>53</v>
      </c>
      <c r="B42" s="30"/>
      <c r="C42" s="55"/>
      <c r="D42" s="30"/>
      <c r="E42" s="55"/>
      <c r="F42" s="30"/>
      <c r="G42" s="55"/>
      <c r="H42" s="30"/>
      <c r="I42" s="55"/>
      <c r="J42" s="30"/>
      <c r="K42" s="55"/>
      <c r="L42" s="30"/>
      <c r="M42" s="55"/>
      <c r="N42" s="30"/>
      <c r="O42" s="55"/>
    </row>
    <row r="43" spans="1:16" ht="15.75" x14ac:dyDescent="0.25">
      <c r="A43" s="43" t="s">
        <v>77</v>
      </c>
      <c r="B43" s="43"/>
      <c r="C43" s="56"/>
      <c r="D43" s="43"/>
      <c r="E43" s="56"/>
      <c r="F43" s="43"/>
      <c r="G43" s="56"/>
      <c r="H43" s="43"/>
      <c r="I43" s="16"/>
      <c r="P43" s="33">
        <v>1374</v>
      </c>
    </row>
  </sheetData>
  <mergeCells count="3">
    <mergeCell ref="B34:C34"/>
    <mergeCell ref="D34:E34"/>
    <mergeCell ref="K13:O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O26" sqref="O26"/>
    </sheetView>
  </sheetViews>
  <sheetFormatPr defaultRowHeight="15" x14ac:dyDescent="0.25"/>
  <cols>
    <col min="1" max="1" width="21" customWidth="1"/>
    <col min="2" max="9" width="10.28515625" customWidth="1"/>
  </cols>
  <sheetData>
    <row r="1" spans="1:16" x14ac:dyDescent="0.25">
      <c r="B1">
        <v>2013</v>
      </c>
      <c r="F1" t="s">
        <v>81</v>
      </c>
      <c r="K1" t="s">
        <v>82</v>
      </c>
    </row>
    <row r="2" spans="1:16" x14ac:dyDescent="0.25">
      <c r="A2" t="s">
        <v>8</v>
      </c>
      <c r="B2" s="1">
        <v>0.11600000000000001</v>
      </c>
      <c r="E2" t="s">
        <v>8</v>
      </c>
      <c r="F2" s="21">
        <v>159</v>
      </c>
      <c r="J2" s="47" t="s">
        <v>64</v>
      </c>
      <c r="K2">
        <v>335</v>
      </c>
    </row>
    <row r="3" spans="1:16" x14ac:dyDescent="0.25">
      <c r="A3" t="s">
        <v>9</v>
      </c>
      <c r="B3" s="1">
        <v>0.33600000000000002</v>
      </c>
      <c r="E3" t="s">
        <v>9</v>
      </c>
      <c r="F3" s="46">
        <v>461</v>
      </c>
      <c r="J3" s="47" t="s">
        <v>65</v>
      </c>
      <c r="K3">
        <v>199</v>
      </c>
    </row>
    <row r="4" spans="1:16" x14ac:dyDescent="0.25">
      <c r="A4" t="s">
        <v>10</v>
      </c>
      <c r="B4" s="1">
        <v>0.218</v>
      </c>
      <c r="E4" t="s">
        <v>10</v>
      </c>
      <c r="F4" s="46">
        <v>299</v>
      </c>
      <c r="J4" s="47" t="s">
        <v>66</v>
      </c>
      <c r="K4">
        <v>171</v>
      </c>
    </row>
    <row r="5" spans="1:16" x14ac:dyDescent="0.25">
      <c r="A5" t="s">
        <v>11</v>
      </c>
      <c r="B5" s="1">
        <v>0.159</v>
      </c>
      <c r="E5" t="s">
        <v>11</v>
      </c>
      <c r="F5" s="20">
        <v>218</v>
      </c>
      <c r="J5" s="47" t="s">
        <v>67</v>
      </c>
      <c r="K5">
        <v>417</v>
      </c>
    </row>
    <row r="6" spans="1:16" x14ac:dyDescent="0.25">
      <c r="A6" t="s">
        <v>12</v>
      </c>
      <c r="B6" s="1">
        <v>0.10199999999999999</v>
      </c>
      <c r="E6" t="s">
        <v>12</v>
      </c>
      <c r="F6" s="20">
        <v>140</v>
      </c>
      <c r="J6" s="47" t="s">
        <v>51</v>
      </c>
      <c r="K6">
        <v>77</v>
      </c>
    </row>
    <row r="7" spans="1:16" x14ac:dyDescent="0.25">
      <c r="A7" t="s">
        <v>13</v>
      </c>
      <c r="B7" s="1">
        <v>2.8000000000000001E-2</v>
      </c>
      <c r="E7" t="s">
        <v>13</v>
      </c>
      <c r="F7" s="20">
        <v>39</v>
      </c>
      <c r="G7" t="s">
        <v>108</v>
      </c>
      <c r="J7" s="47" t="s">
        <v>68</v>
      </c>
      <c r="K7">
        <v>71</v>
      </c>
    </row>
    <row r="8" spans="1:16" x14ac:dyDescent="0.25">
      <c r="A8" t="s">
        <v>14</v>
      </c>
      <c r="B8" s="1">
        <v>4.2000000000000003E-2</v>
      </c>
      <c r="E8" t="s">
        <v>14</v>
      </c>
      <c r="F8" s="20">
        <v>58</v>
      </c>
      <c r="G8" s="14"/>
      <c r="J8" s="47" t="s">
        <v>53</v>
      </c>
      <c r="K8">
        <v>104</v>
      </c>
    </row>
    <row r="9" spans="1:16" x14ac:dyDescent="0.25">
      <c r="B9" s="19">
        <f>SUM(B2:B8)</f>
        <v>1.0010000000000001</v>
      </c>
      <c r="C9" s="4"/>
      <c r="F9" s="7">
        <f>SUM(F2:F8)</f>
        <v>1374</v>
      </c>
      <c r="K9">
        <f>SUM(K2:K8)</f>
        <v>1374</v>
      </c>
      <c r="P9" s="65"/>
    </row>
    <row r="10" spans="1:16" x14ac:dyDescent="0.25">
      <c r="B10" s="3"/>
      <c r="C10" s="3"/>
    </row>
    <row r="11" spans="1:16" x14ac:dyDescent="0.25">
      <c r="A11" s="49" t="s">
        <v>109</v>
      </c>
    </row>
    <row r="12" spans="1:16" x14ac:dyDescent="0.25">
      <c r="A12" s="23"/>
      <c r="B12" s="23" t="s">
        <v>8</v>
      </c>
      <c r="C12" s="23" t="s">
        <v>9</v>
      </c>
      <c r="D12" s="23" t="s">
        <v>10</v>
      </c>
      <c r="E12" s="23" t="s">
        <v>11</v>
      </c>
      <c r="F12" s="29" t="s">
        <v>12</v>
      </c>
      <c r="G12" s="29" t="s">
        <v>13</v>
      </c>
      <c r="H12" s="29" t="s">
        <v>14</v>
      </c>
      <c r="I12" s="29" t="s">
        <v>59</v>
      </c>
    </row>
    <row r="13" spans="1:16" x14ac:dyDescent="0.25">
      <c r="A13" s="23" t="s">
        <v>54</v>
      </c>
      <c r="B13" s="50">
        <v>0.04</v>
      </c>
      <c r="C13" s="50">
        <v>0.27</v>
      </c>
      <c r="D13" s="50">
        <v>0.25</v>
      </c>
      <c r="E13" s="51">
        <v>0.18</v>
      </c>
      <c r="F13" s="50">
        <v>0.16</v>
      </c>
      <c r="G13" s="50">
        <v>7.0000000000000007E-2</v>
      </c>
      <c r="H13" s="50">
        <v>0.04</v>
      </c>
      <c r="I13" s="66">
        <f>SUM(B13:H13)</f>
        <v>1.01</v>
      </c>
      <c r="K13" s="76" t="s">
        <v>116</v>
      </c>
      <c r="L13" s="76"/>
      <c r="M13" s="76"/>
      <c r="N13" s="76"/>
      <c r="O13" s="76"/>
    </row>
    <row r="14" spans="1:16" x14ac:dyDescent="0.25">
      <c r="A14" s="23" t="s">
        <v>55</v>
      </c>
      <c r="B14" s="50">
        <v>7.0000000000000007E-2</v>
      </c>
      <c r="C14" s="50">
        <v>0.35</v>
      </c>
      <c r="D14" s="50">
        <v>0.27</v>
      </c>
      <c r="E14" s="50">
        <v>0.14000000000000001</v>
      </c>
      <c r="F14" s="50">
        <v>0.06</v>
      </c>
      <c r="G14" s="50">
        <v>0</v>
      </c>
      <c r="H14" s="50">
        <v>0.1</v>
      </c>
      <c r="I14" s="66">
        <f t="shared" ref="I14:I19" si="0">SUM(B14:H14)</f>
        <v>0.98999999999999988</v>
      </c>
      <c r="K14" s="76"/>
      <c r="L14" s="76"/>
      <c r="M14" s="76"/>
      <c r="N14" s="76"/>
      <c r="O14" s="76"/>
    </row>
    <row r="15" spans="1:16" x14ac:dyDescent="0.25">
      <c r="A15" s="23" t="s">
        <v>56</v>
      </c>
      <c r="B15" s="50">
        <v>0.16</v>
      </c>
      <c r="C15" s="50">
        <v>0.48</v>
      </c>
      <c r="D15" s="50">
        <v>0.18</v>
      </c>
      <c r="E15" s="50">
        <v>0.11</v>
      </c>
      <c r="F15" s="50">
        <v>0.05</v>
      </c>
      <c r="G15" s="50">
        <v>0.01</v>
      </c>
      <c r="H15" s="50">
        <v>0.02</v>
      </c>
      <c r="I15" s="66">
        <f t="shared" si="0"/>
        <v>1.01</v>
      </c>
      <c r="K15" s="76"/>
      <c r="L15" s="76"/>
      <c r="M15" s="76"/>
      <c r="N15" s="76"/>
      <c r="O15" s="76"/>
    </row>
    <row r="16" spans="1:16" x14ac:dyDescent="0.25">
      <c r="A16" s="23" t="s">
        <v>57</v>
      </c>
      <c r="B16" s="50">
        <v>0.19</v>
      </c>
      <c r="C16" s="50">
        <v>0.33</v>
      </c>
      <c r="D16" s="50">
        <v>0.17</v>
      </c>
      <c r="E16" s="50">
        <v>0.16</v>
      </c>
      <c r="F16" s="50">
        <v>0.1</v>
      </c>
      <c r="G16" s="50">
        <v>0.02</v>
      </c>
      <c r="H16" s="50">
        <v>0.02</v>
      </c>
      <c r="I16" s="66">
        <f t="shared" si="0"/>
        <v>0.9900000000000001</v>
      </c>
      <c r="K16" s="76"/>
      <c r="L16" s="76"/>
      <c r="M16" s="76"/>
      <c r="N16" s="76"/>
      <c r="O16" s="76"/>
    </row>
    <row r="17" spans="1:15" x14ac:dyDescent="0.25">
      <c r="A17" s="23" t="s">
        <v>47</v>
      </c>
      <c r="B17" s="50">
        <v>0.06</v>
      </c>
      <c r="C17" s="50">
        <v>0.32</v>
      </c>
      <c r="D17" s="50">
        <v>0.27</v>
      </c>
      <c r="E17" s="50">
        <v>0.22</v>
      </c>
      <c r="F17" s="50">
        <v>0.06</v>
      </c>
      <c r="G17" s="50">
        <v>0.05</v>
      </c>
      <c r="H17" s="50">
        <v>0</v>
      </c>
      <c r="I17" s="66">
        <f>SUM(B17:H17)</f>
        <v>0.98</v>
      </c>
      <c r="K17" s="76"/>
      <c r="L17" s="76"/>
      <c r="M17" s="76"/>
      <c r="N17" s="76"/>
      <c r="O17" s="76"/>
    </row>
    <row r="18" spans="1:15" x14ac:dyDescent="0.25">
      <c r="A18" s="23" t="s">
        <v>58</v>
      </c>
      <c r="B18" s="50">
        <v>0.1</v>
      </c>
      <c r="C18" s="50">
        <v>0.35</v>
      </c>
      <c r="D18" s="50">
        <v>0.34</v>
      </c>
      <c r="E18" s="50">
        <v>0.14000000000000001</v>
      </c>
      <c r="F18" s="50">
        <v>7.0000000000000007E-2</v>
      </c>
      <c r="G18" s="50">
        <v>0</v>
      </c>
      <c r="H18" s="50">
        <v>0</v>
      </c>
      <c r="I18" s="51">
        <f>SUM(B18:H18)</f>
        <v>1</v>
      </c>
    </row>
    <row r="19" spans="1:15" x14ac:dyDescent="0.25">
      <c r="A19" s="23" t="s">
        <v>14</v>
      </c>
      <c r="B19" s="50">
        <v>0.13</v>
      </c>
      <c r="C19" s="50">
        <v>0.3</v>
      </c>
      <c r="D19" s="50">
        <v>0.15</v>
      </c>
      <c r="E19" s="50">
        <v>0.16</v>
      </c>
      <c r="F19" s="50">
        <v>0.12</v>
      </c>
      <c r="G19" s="50">
        <v>0.03</v>
      </c>
      <c r="H19" s="50">
        <v>0.11</v>
      </c>
      <c r="I19" s="51">
        <f t="shared" si="0"/>
        <v>1</v>
      </c>
    </row>
    <row r="21" spans="1:15" x14ac:dyDescent="0.25">
      <c r="A21" s="49" t="s">
        <v>110</v>
      </c>
    </row>
    <row r="22" spans="1:15" x14ac:dyDescent="0.25">
      <c r="A22" s="23"/>
      <c r="B22" s="23" t="s">
        <v>8</v>
      </c>
      <c r="C22" s="23" t="s">
        <v>9</v>
      </c>
      <c r="D22" s="23" t="s">
        <v>10</v>
      </c>
      <c r="E22" s="23" t="s">
        <v>11</v>
      </c>
      <c r="F22" s="29" t="s">
        <v>12</v>
      </c>
      <c r="G22" s="29" t="s">
        <v>13</v>
      </c>
      <c r="H22" s="29" t="s">
        <v>14</v>
      </c>
      <c r="I22" s="29" t="s">
        <v>59</v>
      </c>
    </row>
    <row r="23" spans="1:15" x14ac:dyDescent="0.25">
      <c r="A23" s="23" t="s">
        <v>54</v>
      </c>
      <c r="B23" s="59">
        <f>$K2*B13</f>
        <v>13.4</v>
      </c>
      <c r="C23" s="59">
        <f t="shared" ref="C23:H23" si="1">$K2*C13</f>
        <v>90.45</v>
      </c>
      <c r="D23" s="59">
        <f t="shared" si="1"/>
        <v>83.75</v>
      </c>
      <c r="E23" s="59">
        <f t="shared" si="1"/>
        <v>60.3</v>
      </c>
      <c r="F23" s="59">
        <f t="shared" si="1"/>
        <v>53.6</v>
      </c>
      <c r="G23" s="59">
        <f t="shared" si="1"/>
        <v>23.450000000000003</v>
      </c>
      <c r="H23" s="59">
        <f t="shared" si="1"/>
        <v>13.4</v>
      </c>
      <c r="I23" s="69">
        <f>SUM(B23:H23)</f>
        <v>338.35</v>
      </c>
      <c r="J23" t="s">
        <v>111</v>
      </c>
    </row>
    <row r="24" spans="1:15" x14ac:dyDescent="0.25">
      <c r="A24" s="23" t="s">
        <v>55</v>
      </c>
      <c r="B24" s="59">
        <f>$K3*B14</f>
        <v>13.930000000000001</v>
      </c>
      <c r="C24" s="59">
        <f t="shared" ref="C24:H24" si="2">$K3*C14</f>
        <v>69.649999999999991</v>
      </c>
      <c r="D24" s="59">
        <f t="shared" si="2"/>
        <v>53.730000000000004</v>
      </c>
      <c r="E24" s="59">
        <f t="shared" si="2"/>
        <v>27.860000000000003</v>
      </c>
      <c r="F24" s="59">
        <f t="shared" si="2"/>
        <v>11.94</v>
      </c>
      <c r="G24" s="59">
        <f t="shared" si="2"/>
        <v>0</v>
      </c>
      <c r="H24" s="59">
        <f t="shared" si="2"/>
        <v>19.900000000000002</v>
      </c>
      <c r="I24" s="69">
        <f t="shared" ref="I24:I29" si="3">SUM(B24:H24)</f>
        <v>197.01000000000002</v>
      </c>
      <c r="J24" t="s">
        <v>112</v>
      </c>
    </row>
    <row r="25" spans="1:15" x14ac:dyDescent="0.25">
      <c r="A25" s="23" t="s">
        <v>56</v>
      </c>
      <c r="B25" s="59">
        <f>$K4*B15</f>
        <v>27.36</v>
      </c>
      <c r="C25" s="59">
        <f t="shared" ref="C25:H25" si="4">$K4*C15</f>
        <v>82.08</v>
      </c>
      <c r="D25" s="59">
        <f t="shared" si="4"/>
        <v>30.779999999999998</v>
      </c>
      <c r="E25" s="59">
        <f t="shared" si="4"/>
        <v>18.809999999999999</v>
      </c>
      <c r="F25" s="59">
        <f t="shared" si="4"/>
        <v>8.5500000000000007</v>
      </c>
      <c r="G25" s="59">
        <f t="shared" si="4"/>
        <v>1.71</v>
      </c>
      <c r="H25" s="59">
        <f t="shared" si="4"/>
        <v>3.42</v>
      </c>
      <c r="I25" s="69">
        <f t="shared" si="3"/>
        <v>172.71</v>
      </c>
      <c r="J25" t="s">
        <v>113</v>
      </c>
    </row>
    <row r="26" spans="1:15" x14ac:dyDescent="0.25">
      <c r="A26" s="23" t="s">
        <v>57</v>
      </c>
      <c r="B26" s="59">
        <f t="shared" ref="B26:H26" si="5">$K5*B16</f>
        <v>79.23</v>
      </c>
      <c r="C26" s="59">
        <f t="shared" si="5"/>
        <v>137.61000000000001</v>
      </c>
      <c r="D26" s="59">
        <f t="shared" si="5"/>
        <v>70.89</v>
      </c>
      <c r="E26" s="59">
        <f t="shared" si="5"/>
        <v>66.72</v>
      </c>
      <c r="F26" s="59">
        <f t="shared" si="5"/>
        <v>41.7</v>
      </c>
      <c r="G26" s="59">
        <f t="shared" si="5"/>
        <v>8.34</v>
      </c>
      <c r="H26" s="59">
        <f t="shared" si="5"/>
        <v>8.34</v>
      </c>
      <c r="I26" s="69">
        <f t="shared" si="3"/>
        <v>412.83</v>
      </c>
      <c r="J26" t="s">
        <v>103</v>
      </c>
    </row>
    <row r="27" spans="1:15" x14ac:dyDescent="0.25">
      <c r="A27" s="23" t="s">
        <v>47</v>
      </c>
      <c r="B27" s="59">
        <f t="shared" ref="B27:H27" si="6">$K6*B17</f>
        <v>4.62</v>
      </c>
      <c r="C27" s="59">
        <f t="shared" si="6"/>
        <v>24.64</v>
      </c>
      <c r="D27" s="59">
        <f t="shared" si="6"/>
        <v>20.790000000000003</v>
      </c>
      <c r="E27" s="59">
        <f t="shared" si="6"/>
        <v>16.940000000000001</v>
      </c>
      <c r="F27" s="59">
        <f t="shared" si="6"/>
        <v>4.62</v>
      </c>
      <c r="G27" s="59">
        <f t="shared" si="6"/>
        <v>3.85</v>
      </c>
      <c r="H27" s="59">
        <f t="shared" si="6"/>
        <v>0</v>
      </c>
      <c r="I27" s="69">
        <f t="shared" si="3"/>
        <v>75.460000000000008</v>
      </c>
      <c r="J27" t="s">
        <v>112</v>
      </c>
    </row>
    <row r="28" spans="1:15" x14ac:dyDescent="0.25">
      <c r="A28" s="23" t="s">
        <v>58</v>
      </c>
      <c r="B28" s="59">
        <f t="shared" ref="B28:H28" si="7">$K7*B18</f>
        <v>7.1000000000000005</v>
      </c>
      <c r="C28" s="59">
        <f t="shared" si="7"/>
        <v>24.849999999999998</v>
      </c>
      <c r="D28" s="59">
        <f t="shared" si="7"/>
        <v>24.14</v>
      </c>
      <c r="E28" s="59">
        <f t="shared" si="7"/>
        <v>9.9400000000000013</v>
      </c>
      <c r="F28" s="59">
        <f t="shared" si="7"/>
        <v>4.9700000000000006</v>
      </c>
      <c r="G28" s="59">
        <f t="shared" si="7"/>
        <v>0</v>
      </c>
      <c r="H28" s="59">
        <f t="shared" si="7"/>
        <v>0</v>
      </c>
      <c r="I28" s="71">
        <f t="shared" si="3"/>
        <v>71</v>
      </c>
    </row>
    <row r="29" spans="1:15" x14ac:dyDescent="0.25">
      <c r="A29" s="23" t="s">
        <v>14</v>
      </c>
      <c r="B29" s="59">
        <f t="shared" ref="B29:H29" si="8">$K8*B19</f>
        <v>13.52</v>
      </c>
      <c r="C29" s="59">
        <f t="shared" si="8"/>
        <v>31.2</v>
      </c>
      <c r="D29" s="59">
        <f t="shared" si="8"/>
        <v>15.6</v>
      </c>
      <c r="E29" s="59">
        <f t="shared" si="8"/>
        <v>16.64</v>
      </c>
      <c r="F29" s="59">
        <f t="shared" si="8"/>
        <v>12.48</v>
      </c>
      <c r="G29" s="59">
        <f t="shared" si="8"/>
        <v>3.12</v>
      </c>
      <c r="H29" s="59">
        <f t="shared" si="8"/>
        <v>11.44</v>
      </c>
      <c r="I29" s="71">
        <f t="shared" si="3"/>
        <v>104.00000000000001</v>
      </c>
    </row>
    <row r="30" spans="1:15" x14ac:dyDescent="0.25">
      <c r="A30" s="47"/>
      <c r="B30" s="70"/>
      <c r="C30" s="70"/>
      <c r="D30" s="70"/>
      <c r="E30" s="70"/>
      <c r="F30" s="70"/>
      <c r="G30" s="70"/>
      <c r="H30" s="70"/>
      <c r="I30" s="72">
        <f>SUM(I23:I29)</f>
        <v>1371.3600000000001</v>
      </c>
      <c r="J30" t="s">
        <v>114</v>
      </c>
    </row>
    <row r="31" spans="1:15" x14ac:dyDescent="0.25">
      <c r="A31" s="47"/>
      <c r="B31" s="67"/>
      <c r="C31" s="67"/>
      <c r="D31" s="67"/>
      <c r="E31" s="67"/>
      <c r="F31" s="67"/>
      <c r="G31" s="67"/>
      <c r="H31" s="67"/>
      <c r="I31" s="68"/>
    </row>
    <row r="33" spans="1:7" ht="15" customHeight="1" x14ac:dyDescent="0.25">
      <c r="A33" s="75" t="s">
        <v>115</v>
      </c>
      <c r="B33" s="75"/>
      <c r="C33" s="75"/>
      <c r="D33" s="75"/>
      <c r="E33" s="75"/>
      <c r="F33" s="75"/>
      <c r="G33" s="75"/>
    </row>
    <row r="34" spans="1:7" x14ac:dyDescent="0.25">
      <c r="A34" s="75"/>
      <c r="B34" s="75"/>
      <c r="C34" s="75"/>
      <c r="D34" s="75"/>
      <c r="E34" s="75"/>
      <c r="F34" s="75"/>
      <c r="G34" s="75"/>
    </row>
    <row r="35" spans="1:7" x14ac:dyDescent="0.25">
      <c r="A35" s="75"/>
      <c r="B35" s="75"/>
      <c r="C35" s="75"/>
      <c r="D35" s="75"/>
      <c r="E35" s="75"/>
      <c r="F35" s="75"/>
      <c r="G35" s="75"/>
    </row>
    <row r="36" spans="1:7" x14ac:dyDescent="0.25">
      <c r="A36" s="75"/>
      <c r="B36" s="75"/>
      <c r="C36" s="75"/>
      <c r="D36" s="75"/>
      <c r="E36" s="75"/>
      <c r="F36" s="75"/>
      <c r="G36" s="75"/>
    </row>
  </sheetData>
  <mergeCells count="2">
    <mergeCell ref="K13:O17"/>
    <mergeCell ref="A33:G3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16" sqref="C16"/>
    </sheetView>
  </sheetViews>
  <sheetFormatPr defaultRowHeight="15" x14ac:dyDescent="0.25"/>
  <sheetData>
    <row r="1" spans="1:3" x14ac:dyDescent="0.25">
      <c r="A1" t="s">
        <v>20</v>
      </c>
    </row>
    <row r="2" spans="1:3" x14ac:dyDescent="0.25">
      <c r="B2">
        <v>2013</v>
      </c>
    </row>
    <row r="3" spans="1:3" x14ac:dyDescent="0.25">
      <c r="A3" t="s">
        <v>18</v>
      </c>
      <c r="B3" s="1">
        <v>0.02</v>
      </c>
      <c r="C3" s="4"/>
    </row>
    <row r="4" spans="1:3" x14ac:dyDescent="0.25">
      <c r="A4" t="s">
        <v>21</v>
      </c>
      <c r="B4" s="1">
        <v>0.93</v>
      </c>
      <c r="C4" s="4"/>
    </row>
    <row r="5" spans="1:3" x14ac:dyDescent="0.25">
      <c r="A5" t="s">
        <v>14</v>
      </c>
      <c r="B5" s="1">
        <v>0.05</v>
      </c>
      <c r="C5" s="4"/>
    </row>
    <row r="6" spans="1:3" x14ac:dyDescent="0.25">
      <c r="B6" s="18">
        <f>SUM(B3:B5)</f>
        <v>1</v>
      </c>
      <c r="C6" s="3"/>
    </row>
    <row r="10" spans="1:3" x14ac:dyDescent="0.25">
      <c r="A10" t="s">
        <v>84</v>
      </c>
      <c r="B10" s="2"/>
      <c r="C10" s="5"/>
    </row>
    <row r="11" spans="1:3" x14ac:dyDescent="0.25">
      <c r="B11" s="20">
        <v>2013</v>
      </c>
      <c r="C11" s="5"/>
    </row>
    <row r="12" spans="1:3" x14ac:dyDescent="0.25">
      <c r="A12" t="s">
        <v>22</v>
      </c>
      <c r="B12" s="1">
        <v>2E-3</v>
      </c>
      <c r="C12" s="5"/>
    </row>
    <row r="13" spans="1:3" x14ac:dyDescent="0.25">
      <c r="A13" t="s">
        <v>23</v>
      </c>
      <c r="B13" s="1">
        <v>2.4E-2</v>
      </c>
      <c r="C13" s="5"/>
    </row>
    <row r="14" spans="1:3" x14ac:dyDescent="0.25">
      <c r="A14" t="s">
        <v>19</v>
      </c>
      <c r="B14" s="1">
        <v>0.90500000000000003</v>
      </c>
    </row>
    <row r="15" spans="1:3" x14ac:dyDescent="0.25">
      <c r="A15" t="s">
        <v>14</v>
      </c>
      <c r="B15" s="1">
        <v>6.8000000000000005E-2</v>
      </c>
    </row>
    <row r="16" spans="1:3" x14ac:dyDescent="0.25">
      <c r="B16" s="17">
        <f>SUM(B12:B15)</f>
        <v>0.99900000000000011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10" workbookViewId="0">
      <selection activeCell="I22" sqref="I22"/>
    </sheetView>
  </sheetViews>
  <sheetFormatPr defaultRowHeight="15" x14ac:dyDescent="0.25"/>
  <cols>
    <col min="1" max="1" width="28.85546875" customWidth="1"/>
    <col min="2" max="2" width="14" bestFit="1" customWidth="1"/>
    <col min="3" max="3" width="17.85546875" bestFit="1" customWidth="1"/>
    <col min="4" max="4" width="19.140625" customWidth="1"/>
    <col min="5" max="5" width="15.7109375" bestFit="1" customWidth="1"/>
    <col min="6" max="6" width="11" customWidth="1"/>
  </cols>
  <sheetData>
    <row r="1" spans="1:6" x14ac:dyDescent="0.25">
      <c r="A1" s="23" t="s">
        <v>54</v>
      </c>
      <c r="B1" s="23">
        <v>335</v>
      </c>
    </row>
    <row r="2" spans="1:6" x14ac:dyDescent="0.25">
      <c r="A2" s="23" t="s">
        <v>55</v>
      </c>
      <c r="B2" s="23">
        <v>199</v>
      </c>
      <c r="E2" s="23" t="s">
        <v>85</v>
      </c>
      <c r="F2" s="23">
        <v>27</v>
      </c>
    </row>
    <row r="3" spans="1:6" x14ac:dyDescent="0.25">
      <c r="A3" s="23" t="s">
        <v>56</v>
      </c>
      <c r="B3" s="23">
        <v>171</v>
      </c>
      <c r="E3" s="23" t="s">
        <v>86</v>
      </c>
      <c r="F3" s="23">
        <v>1278</v>
      </c>
    </row>
    <row r="4" spans="1:6" x14ac:dyDescent="0.25">
      <c r="A4" s="23" t="s">
        <v>57</v>
      </c>
      <c r="B4" s="23">
        <v>417</v>
      </c>
      <c r="E4" s="23" t="s">
        <v>14</v>
      </c>
      <c r="F4" s="23">
        <v>69</v>
      </c>
    </row>
    <row r="5" spans="1:6" x14ac:dyDescent="0.25">
      <c r="A5" s="23" t="s">
        <v>47</v>
      </c>
      <c r="B5" s="23">
        <v>77</v>
      </c>
      <c r="F5">
        <f>SUM(F2:F4)</f>
        <v>1374</v>
      </c>
    </row>
    <row r="6" spans="1:6" x14ac:dyDescent="0.25">
      <c r="A6" s="23" t="s">
        <v>58</v>
      </c>
      <c r="B6" s="23">
        <v>71</v>
      </c>
    </row>
    <row r="7" spans="1:6" x14ac:dyDescent="0.25">
      <c r="A7" s="23" t="s">
        <v>14</v>
      </c>
      <c r="B7" s="23">
        <v>104</v>
      </c>
    </row>
    <row r="8" spans="1:6" x14ac:dyDescent="0.25">
      <c r="A8" s="47"/>
      <c r="B8" s="47"/>
    </row>
    <row r="9" spans="1:6" x14ac:dyDescent="0.25">
      <c r="A9" s="48" t="s">
        <v>94</v>
      </c>
      <c r="B9" s="47"/>
    </row>
    <row r="10" spans="1:6" x14ac:dyDescent="0.25">
      <c r="A10" s="47"/>
      <c r="B10" s="47"/>
    </row>
    <row r="11" spans="1:6" x14ac:dyDescent="0.25">
      <c r="A11" s="49" t="s">
        <v>92</v>
      </c>
    </row>
    <row r="12" spans="1:6" x14ac:dyDescent="0.25">
      <c r="A12" s="23"/>
      <c r="B12" s="23" t="s">
        <v>85</v>
      </c>
      <c r="C12" s="23" t="s">
        <v>86</v>
      </c>
      <c r="D12" s="23" t="s">
        <v>14</v>
      </c>
      <c r="E12" s="23" t="s">
        <v>59</v>
      </c>
    </row>
    <row r="13" spans="1:6" x14ac:dyDescent="0.25">
      <c r="A13" s="23" t="s">
        <v>54</v>
      </c>
      <c r="B13" s="50">
        <v>1.4999999999999999E-2</v>
      </c>
      <c r="C13" s="50">
        <v>0.93400000000000005</v>
      </c>
      <c r="D13" s="50">
        <v>5.0999999999999997E-2</v>
      </c>
      <c r="E13" s="51">
        <f t="shared" ref="E13:E19" ca="1" si="0">SUM(B13:E13)</f>
        <v>1</v>
      </c>
    </row>
    <row r="14" spans="1:6" x14ac:dyDescent="0.25">
      <c r="A14" s="23" t="s">
        <v>55</v>
      </c>
      <c r="B14" s="50">
        <v>0.03</v>
      </c>
      <c r="C14" s="50">
        <v>0.86899999999999999</v>
      </c>
      <c r="D14" s="50">
        <v>0.10100000000000001</v>
      </c>
      <c r="E14" s="51">
        <f t="shared" ca="1" si="0"/>
        <v>1</v>
      </c>
    </row>
    <row r="15" spans="1:6" x14ac:dyDescent="0.25">
      <c r="A15" s="23" t="s">
        <v>56</v>
      </c>
      <c r="B15" s="50">
        <v>4.1000000000000002E-2</v>
      </c>
      <c r="C15" s="50">
        <v>0.93</v>
      </c>
      <c r="D15" s="50">
        <v>2.9000000000000001E-2</v>
      </c>
      <c r="E15" s="51">
        <f t="shared" ca="1" si="0"/>
        <v>1</v>
      </c>
    </row>
    <row r="16" spans="1:6" x14ac:dyDescent="0.25">
      <c r="A16" s="23" t="s">
        <v>57</v>
      </c>
      <c r="B16" s="50">
        <v>1.4E-2</v>
      </c>
      <c r="C16" s="50">
        <v>0.95199999999999996</v>
      </c>
      <c r="D16" s="50">
        <v>3.4000000000000002E-2</v>
      </c>
      <c r="E16" s="51">
        <f t="shared" ca="1" si="0"/>
        <v>1</v>
      </c>
    </row>
    <row r="17" spans="1:5" x14ac:dyDescent="0.25">
      <c r="A17" s="23" t="s">
        <v>47</v>
      </c>
      <c r="B17" s="50">
        <v>2.5999999999999999E-2</v>
      </c>
      <c r="C17" s="50">
        <v>0.97399999999999998</v>
      </c>
      <c r="D17" s="50">
        <v>0</v>
      </c>
      <c r="E17" s="51">
        <f t="shared" ca="1" si="0"/>
        <v>1</v>
      </c>
    </row>
    <row r="18" spans="1:5" x14ac:dyDescent="0.25">
      <c r="A18" s="23" t="s">
        <v>58</v>
      </c>
      <c r="B18" s="50">
        <v>1.4E-2</v>
      </c>
      <c r="C18" s="50">
        <v>0.98599999999999999</v>
      </c>
      <c r="D18" s="50">
        <v>0</v>
      </c>
      <c r="E18" s="51">
        <f t="shared" ca="1" si="0"/>
        <v>1</v>
      </c>
    </row>
    <row r="19" spans="1:5" x14ac:dyDescent="0.25">
      <c r="A19" s="23" t="s">
        <v>14</v>
      </c>
      <c r="B19" s="50">
        <v>0</v>
      </c>
      <c r="C19" s="50">
        <v>0.875</v>
      </c>
      <c r="D19" s="50">
        <v>0.125</v>
      </c>
      <c r="E19" s="51">
        <f t="shared" ca="1" si="0"/>
        <v>1</v>
      </c>
    </row>
    <row r="22" spans="1:5" ht="15.75" thickBot="1" x14ac:dyDescent="0.3">
      <c r="A22" s="33" t="s">
        <v>91</v>
      </c>
    </row>
    <row r="23" spans="1:5" x14ac:dyDescent="0.25">
      <c r="A23" s="24"/>
      <c r="B23" s="25" t="s">
        <v>87</v>
      </c>
      <c r="C23" s="25" t="s">
        <v>88</v>
      </c>
      <c r="D23" s="25" t="s">
        <v>89</v>
      </c>
      <c r="E23" s="26" t="s">
        <v>90</v>
      </c>
    </row>
    <row r="24" spans="1:5" x14ac:dyDescent="0.25">
      <c r="A24" s="27" t="s">
        <v>64</v>
      </c>
      <c r="B24" s="52">
        <f>$B1*B13</f>
        <v>5.0249999999999995</v>
      </c>
      <c r="C24" s="52">
        <f>$B1*C13</f>
        <v>312.89000000000004</v>
      </c>
      <c r="D24" s="52">
        <f>$B1*D13</f>
        <v>17.084999999999997</v>
      </c>
      <c r="E24" s="28">
        <f t="shared" ref="E24:E30" si="1">SUM(B24:D24)</f>
        <v>335</v>
      </c>
    </row>
    <row r="25" spans="1:5" x14ac:dyDescent="0.25">
      <c r="A25" s="27" t="s">
        <v>65</v>
      </c>
      <c r="B25" s="52">
        <f t="shared" ref="B25:B30" si="2">B2*B14</f>
        <v>5.97</v>
      </c>
      <c r="C25" s="52">
        <f t="shared" ref="C25:D30" si="3">$B2*C14</f>
        <v>172.93100000000001</v>
      </c>
      <c r="D25" s="52">
        <f t="shared" si="3"/>
        <v>20.099</v>
      </c>
      <c r="E25" s="28">
        <f t="shared" si="1"/>
        <v>199</v>
      </c>
    </row>
    <row r="26" spans="1:5" x14ac:dyDescent="0.25">
      <c r="A26" s="27" t="s">
        <v>66</v>
      </c>
      <c r="B26" s="52">
        <f t="shared" si="2"/>
        <v>7.0110000000000001</v>
      </c>
      <c r="C26" s="52">
        <f t="shared" si="3"/>
        <v>159.03</v>
      </c>
      <c r="D26" s="52">
        <f t="shared" si="3"/>
        <v>4.9590000000000005</v>
      </c>
      <c r="E26" s="28">
        <f t="shared" si="1"/>
        <v>171</v>
      </c>
    </row>
    <row r="27" spans="1:5" x14ac:dyDescent="0.25">
      <c r="A27" s="27" t="s">
        <v>67</v>
      </c>
      <c r="B27" s="52">
        <f t="shared" si="2"/>
        <v>5.8380000000000001</v>
      </c>
      <c r="C27" s="52">
        <f t="shared" si="3"/>
        <v>396.98399999999998</v>
      </c>
      <c r="D27" s="52">
        <f t="shared" si="3"/>
        <v>14.178000000000001</v>
      </c>
      <c r="E27" s="28">
        <f t="shared" si="1"/>
        <v>417</v>
      </c>
    </row>
    <row r="28" spans="1:5" x14ac:dyDescent="0.25">
      <c r="A28" s="27" t="s">
        <v>51</v>
      </c>
      <c r="B28" s="52">
        <f t="shared" si="2"/>
        <v>2.0019999999999998</v>
      </c>
      <c r="C28" s="52">
        <f t="shared" si="3"/>
        <v>74.998000000000005</v>
      </c>
      <c r="D28" s="52">
        <f t="shared" si="3"/>
        <v>0</v>
      </c>
      <c r="E28" s="28">
        <f t="shared" si="1"/>
        <v>77</v>
      </c>
    </row>
    <row r="29" spans="1:5" x14ac:dyDescent="0.25">
      <c r="A29" s="27" t="s">
        <v>68</v>
      </c>
      <c r="B29" s="52">
        <f t="shared" si="2"/>
        <v>0.99399999999999999</v>
      </c>
      <c r="C29" s="52">
        <f t="shared" si="3"/>
        <v>70.006</v>
      </c>
      <c r="D29" s="52">
        <f t="shared" si="3"/>
        <v>0</v>
      </c>
      <c r="E29" s="28">
        <f t="shared" si="1"/>
        <v>71</v>
      </c>
    </row>
    <row r="30" spans="1:5" ht="15.75" thickBot="1" x14ac:dyDescent="0.3">
      <c r="A30" s="30" t="s">
        <v>53</v>
      </c>
      <c r="B30" s="53">
        <f t="shared" si="2"/>
        <v>0</v>
      </c>
      <c r="C30" s="53">
        <f t="shared" si="3"/>
        <v>91</v>
      </c>
      <c r="D30" s="53">
        <f t="shared" si="3"/>
        <v>13</v>
      </c>
      <c r="E30" s="32">
        <f t="shared" si="1"/>
        <v>104</v>
      </c>
    </row>
    <row r="33" spans="1:7" ht="15.75" thickBot="1" x14ac:dyDescent="0.3">
      <c r="A33" s="33" t="s">
        <v>95</v>
      </c>
    </row>
    <row r="34" spans="1:7" x14ac:dyDescent="0.25">
      <c r="A34" s="24"/>
      <c r="B34" s="25" t="s">
        <v>85</v>
      </c>
      <c r="C34" s="26" t="s">
        <v>70</v>
      </c>
    </row>
    <row r="35" spans="1:7" x14ac:dyDescent="0.25">
      <c r="A35" s="27" t="s">
        <v>64</v>
      </c>
      <c r="B35" s="23">
        <v>5</v>
      </c>
      <c r="C35" s="54">
        <f>B35/F$2</f>
        <v>0.18518518518518517</v>
      </c>
    </row>
    <row r="36" spans="1:7" x14ac:dyDescent="0.25">
      <c r="A36" s="27" t="s">
        <v>65</v>
      </c>
      <c r="B36" s="29">
        <v>6</v>
      </c>
      <c r="C36" s="54">
        <f t="shared" ref="C36:C41" si="4">B36/F$2</f>
        <v>0.22222222222222221</v>
      </c>
    </row>
    <row r="37" spans="1:7" x14ac:dyDescent="0.25">
      <c r="A37" s="27" t="s">
        <v>66</v>
      </c>
      <c r="B37" s="23">
        <v>7</v>
      </c>
      <c r="C37" s="54">
        <f t="shared" si="4"/>
        <v>0.25925925925925924</v>
      </c>
    </row>
    <row r="38" spans="1:7" x14ac:dyDescent="0.25">
      <c r="A38" s="27" t="s">
        <v>67</v>
      </c>
      <c r="B38" s="23">
        <v>6</v>
      </c>
      <c r="C38" s="54">
        <f t="shared" si="4"/>
        <v>0.22222222222222221</v>
      </c>
    </row>
    <row r="39" spans="1:7" x14ac:dyDescent="0.25">
      <c r="A39" s="27" t="s">
        <v>51</v>
      </c>
      <c r="B39" s="23">
        <v>2</v>
      </c>
      <c r="C39" s="54">
        <f t="shared" si="4"/>
        <v>7.407407407407407E-2</v>
      </c>
    </row>
    <row r="40" spans="1:7" x14ac:dyDescent="0.25">
      <c r="A40" s="27" t="s">
        <v>68</v>
      </c>
      <c r="B40" s="23">
        <v>1</v>
      </c>
      <c r="C40" s="54">
        <f t="shared" si="4"/>
        <v>3.7037037037037035E-2</v>
      </c>
    </row>
    <row r="41" spans="1:7" ht="15.75" thickBot="1" x14ac:dyDescent="0.3">
      <c r="A41" s="30" t="s">
        <v>53</v>
      </c>
      <c r="B41" s="31">
        <v>0</v>
      </c>
      <c r="C41" s="55">
        <f t="shared" si="4"/>
        <v>0</v>
      </c>
    </row>
    <row r="42" spans="1:7" x14ac:dyDescent="0.25">
      <c r="C42" s="16">
        <f>SUM(C35:C41)</f>
        <v>1</v>
      </c>
    </row>
    <row r="44" spans="1:7" ht="15.75" thickBot="1" x14ac:dyDescent="0.3">
      <c r="A44" s="33" t="s">
        <v>100</v>
      </c>
    </row>
    <row r="45" spans="1:7" x14ac:dyDescent="0.25">
      <c r="A45" s="36"/>
      <c r="B45" s="73" t="s">
        <v>85</v>
      </c>
      <c r="C45" s="74"/>
      <c r="D45" s="73" t="s">
        <v>86</v>
      </c>
      <c r="E45" s="74"/>
      <c r="F45" s="37" t="s">
        <v>14</v>
      </c>
      <c r="G45" s="26"/>
    </row>
    <row r="46" spans="1:7" x14ac:dyDescent="0.25">
      <c r="A46" s="39" t="s">
        <v>74</v>
      </c>
      <c r="B46" s="27" t="s">
        <v>75</v>
      </c>
      <c r="C46" s="28" t="s">
        <v>76</v>
      </c>
      <c r="D46" s="27" t="s">
        <v>75</v>
      </c>
      <c r="E46" s="28" t="s">
        <v>76</v>
      </c>
      <c r="F46" s="27" t="s">
        <v>75</v>
      </c>
      <c r="G46" s="28" t="s">
        <v>76</v>
      </c>
    </row>
    <row r="47" spans="1:7" x14ac:dyDescent="0.25">
      <c r="A47" s="40" t="s">
        <v>64</v>
      </c>
      <c r="B47" s="27">
        <v>5</v>
      </c>
      <c r="C47" s="54">
        <f t="shared" ref="C47:C53" si="5">B47/H$54</f>
        <v>3.6390101892285298E-3</v>
      </c>
      <c r="D47" s="27">
        <v>313</v>
      </c>
      <c r="E47" s="54">
        <f t="shared" ref="E47:E53" si="6">D47/H$54</f>
        <v>0.22780203784570596</v>
      </c>
      <c r="F47" s="27">
        <v>17</v>
      </c>
      <c r="G47" s="54">
        <f t="shared" ref="G47:G53" si="7">F47/H$54</f>
        <v>1.2372634643377001E-2</v>
      </c>
    </row>
    <row r="48" spans="1:7" x14ac:dyDescent="0.25">
      <c r="A48" s="40" t="s">
        <v>65</v>
      </c>
      <c r="B48" s="41">
        <v>6</v>
      </c>
      <c r="C48" s="54">
        <f t="shared" si="5"/>
        <v>4.3668122270742356E-3</v>
      </c>
      <c r="D48" s="41">
        <v>173</v>
      </c>
      <c r="E48" s="54">
        <f t="shared" si="6"/>
        <v>0.12590975254730713</v>
      </c>
      <c r="F48" s="27">
        <v>20</v>
      </c>
      <c r="G48" s="54">
        <f t="shared" si="7"/>
        <v>1.4556040756914119E-2</v>
      </c>
    </row>
    <row r="49" spans="1:9" x14ac:dyDescent="0.25">
      <c r="A49" s="40" t="s">
        <v>66</v>
      </c>
      <c r="B49" s="27">
        <v>7</v>
      </c>
      <c r="C49" s="54">
        <f t="shared" si="5"/>
        <v>5.0946142649199418E-3</v>
      </c>
      <c r="D49" s="27">
        <v>159</v>
      </c>
      <c r="E49" s="54">
        <f t="shared" si="6"/>
        <v>0.11572052401746726</v>
      </c>
      <c r="F49" s="27">
        <v>5</v>
      </c>
      <c r="G49" s="54">
        <f t="shared" si="7"/>
        <v>3.6390101892285298E-3</v>
      </c>
    </row>
    <row r="50" spans="1:9" x14ac:dyDescent="0.25">
      <c r="A50" s="40" t="s">
        <v>67</v>
      </c>
      <c r="B50" s="27">
        <v>6</v>
      </c>
      <c r="C50" s="54">
        <f t="shared" si="5"/>
        <v>4.3668122270742356E-3</v>
      </c>
      <c r="D50" s="27">
        <v>397</v>
      </c>
      <c r="E50" s="54">
        <f t="shared" si="6"/>
        <v>0.2889374090247453</v>
      </c>
      <c r="F50" s="27">
        <v>14</v>
      </c>
      <c r="G50" s="54">
        <f t="shared" si="7"/>
        <v>1.0189228529839884E-2</v>
      </c>
    </row>
    <row r="51" spans="1:9" x14ac:dyDescent="0.25">
      <c r="A51" s="40" t="s">
        <v>51</v>
      </c>
      <c r="B51" s="27">
        <v>2</v>
      </c>
      <c r="C51" s="54">
        <f t="shared" si="5"/>
        <v>1.455604075691412E-3</v>
      </c>
      <c r="D51" s="27">
        <v>75</v>
      </c>
      <c r="E51" s="54">
        <f t="shared" si="6"/>
        <v>5.458515283842795E-2</v>
      </c>
      <c r="F51" s="27">
        <v>0</v>
      </c>
      <c r="G51" s="54">
        <f t="shared" si="7"/>
        <v>0</v>
      </c>
    </row>
    <row r="52" spans="1:9" x14ac:dyDescent="0.25">
      <c r="A52" s="40" t="s">
        <v>68</v>
      </c>
      <c r="B52" s="27">
        <v>1</v>
      </c>
      <c r="C52" s="54">
        <f t="shared" si="5"/>
        <v>7.27802037845706E-4</v>
      </c>
      <c r="D52" s="27">
        <v>70</v>
      </c>
      <c r="E52" s="54">
        <f t="shared" si="6"/>
        <v>5.0946142649199416E-2</v>
      </c>
      <c r="F52" s="27">
        <v>0</v>
      </c>
      <c r="G52" s="54">
        <f t="shared" si="7"/>
        <v>0</v>
      </c>
    </row>
    <row r="53" spans="1:9" ht="15.75" thickBot="1" x14ac:dyDescent="0.3">
      <c r="A53" s="42" t="s">
        <v>53</v>
      </c>
      <c r="B53" s="30">
        <v>0</v>
      </c>
      <c r="C53" s="55">
        <f t="shared" si="5"/>
        <v>0</v>
      </c>
      <c r="D53" s="30">
        <v>91</v>
      </c>
      <c r="E53" s="55">
        <f t="shared" si="6"/>
        <v>6.6229985443959249E-2</v>
      </c>
      <c r="F53" s="30">
        <v>13</v>
      </c>
      <c r="G53" s="55">
        <f t="shared" si="7"/>
        <v>9.4614264919941782E-3</v>
      </c>
    </row>
    <row r="54" spans="1:9" ht="15.75" x14ac:dyDescent="0.25">
      <c r="A54" s="43" t="s">
        <v>77</v>
      </c>
      <c r="B54" s="43">
        <f t="shared" ref="B54:G54" si="8">SUM(B47:B53)</f>
        <v>27</v>
      </c>
      <c r="C54" s="56">
        <f t="shared" si="8"/>
        <v>1.9650655021834058E-2</v>
      </c>
      <c r="D54" s="43">
        <f t="shared" si="8"/>
        <v>1278</v>
      </c>
      <c r="E54" s="56">
        <f t="shared" si="8"/>
        <v>0.93013100436681206</v>
      </c>
      <c r="F54" s="43">
        <f t="shared" si="8"/>
        <v>69</v>
      </c>
      <c r="G54" s="56">
        <f t="shared" si="8"/>
        <v>5.0218340611353711E-2</v>
      </c>
      <c r="H54" s="43">
        <f>SUM(B47:B53,D47:D53,F47:F53)</f>
        <v>1374</v>
      </c>
      <c r="I54" s="16"/>
    </row>
    <row r="58" spans="1:9" x14ac:dyDescent="0.25">
      <c r="A58" s="33" t="s">
        <v>96</v>
      </c>
    </row>
    <row r="60" spans="1:9" x14ac:dyDescent="0.25">
      <c r="A60" s="49" t="s">
        <v>93</v>
      </c>
    </row>
    <row r="61" spans="1:9" x14ac:dyDescent="0.25">
      <c r="A61" s="23"/>
      <c r="B61" s="23" t="s">
        <v>19</v>
      </c>
      <c r="C61" s="23" t="s">
        <v>98</v>
      </c>
      <c r="D61" s="23" t="s">
        <v>97</v>
      </c>
      <c r="E61" s="23" t="s">
        <v>14</v>
      </c>
      <c r="F61" s="29" t="s">
        <v>59</v>
      </c>
    </row>
    <row r="62" spans="1:9" x14ac:dyDescent="0.25">
      <c r="A62" s="23" t="s">
        <v>54</v>
      </c>
      <c r="B62" s="50">
        <v>0.89</v>
      </c>
      <c r="C62" s="50">
        <v>0</v>
      </c>
      <c r="D62" s="50">
        <v>2.4E-2</v>
      </c>
      <c r="E62" s="51">
        <v>8.6999999999999994E-2</v>
      </c>
      <c r="F62" s="57">
        <f>SUM(B62:E62)</f>
        <v>1.0010000000000001</v>
      </c>
    </row>
    <row r="63" spans="1:9" x14ac:dyDescent="0.25">
      <c r="A63" s="23" t="s">
        <v>55</v>
      </c>
      <c r="B63" s="50">
        <v>0.86899999999999999</v>
      </c>
      <c r="C63" s="50">
        <v>0.01</v>
      </c>
      <c r="D63" s="50">
        <v>0.02</v>
      </c>
      <c r="E63" s="51">
        <v>0.10100000000000001</v>
      </c>
      <c r="F63" s="57">
        <f t="shared" ref="F63:F68" si="9">SUM(B63:E63)</f>
        <v>1</v>
      </c>
    </row>
    <row r="64" spans="1:9" x14ac:dyDescent="0.25">
      <c r="A64" s="23" t="s">
        <v>56</v>
      </c>
      <c r="B64" s="50">
        <v>0.92400000000000004</v>
      </c>
      <c r="C64" s="50">
        <v>0</v>
      </c>
      <c r="D64" s="50">
        <v>4.1000000000000002E-2</v>
      </c>
      <c r="E64" s="51">
        <v>3.5000000000000003E-2</v>
      </c>
      <c r="F64" s="57">
        <f t="shared" si="9"/>
        <v>1</v>
      </c>
    </row>
    <row r="65" spans="1:6" x14ac:dyDescent="0.25">
      <c r="A65" s="23" t="s">
        <v>57</v>
      </c>
      <c r="B65" s="50">
        <v>0.92300000000000004</v>
      </c>
      <c r="C65" s="50">
        <v>2E-3</v>
      </c>
      <c r="D65" s="50">
        <v>1.9E-2</v>
      </c>
      <c r="E65" s="51">
        <v>5.5E-2</v>
      </c>
      <c r="F65" s="57">
        <f t="shared" si="9"/>
        <v>0.99900000000000011</v>
      </c>
    </row>
    <row r="66" spans="1:6" x14ac:dyDescent="0.25">
      <c r="A66" s="23" t="s">
        <v>47</v>
      </c>
      <c r="B66" s="50">
        <v>0.94799999999999995</v>
      </c>
      <c r="C66" s="50">
        <v>0</v>
      </c>
      <c r="D66" s="50">
        <v>3.9E-2</v>
      </c>
      <c r="E66" s="51">
        <v>1.2999999999999999E-2</v>
      </c>
      <c r="F66" s="57">
        <f t="shared" si="9"/>
        <v>1</v>
      </c>
    </row>
    <row r="67" spans="1:6" x14ac:dyDescent="0.25">
      <c r="A67" s="23" t="s">
        <v>58</v>
      </c>
      <c r="B67" s="50">
        <v>0.97199999999999998</v>
      </c>
      <c r="C67" s="50">
        <v>0</v>
      </c>
      <c r="D67" s="50">
        <v>1.4E-2</v>
      </c>
      <c r="E67" s="51">
        <v>1.4E-2</v>
      </c>
      <c r="F67" s="57">
        <f t="shared" si="9"/>
        <v>1</v>
      </c>
    </row>
    <row r="68" spans="1:6" x14ac:dyDescent="0.25">
      <c r="A68" s="23" t="s">
        <v>14</v>
      </c>
      <c r="B68" s="50">
        <v>0.84599999999999997</v>
      </c>
      <c r="C68" s="50">
        <v>0</v>
      </c>
      <c r="D68" s="50">
        <v>1.9E-2</v>
      </c>
      <c r="E68" s="51">
        <v>0.13500000000000001</v>
      </c>
      <c r="F68" s="57">
        <f t="shared" si="9"/>
        <v>1</v>
      </c>
    </row>
    <row r="71" spans="1:6" x14ac:dyDescent="0.25">
      <c r="A71" s="49" t="s">
        <v>99</v>
      </c>
    </row>
    <row r="72" spans="1:6" x14ac:dyDescent="0.25">
      <c r="A72" s="23"/>
      <c r="B72" s="23" t="s">
        <v>19</v>
      </c>
      <c r="C72" s="23" t="s">
        <v>98</v>
      </c>
      <c r="D72" s="23" t="s">
        <v>97</v>
      </c>
      <c r="E72" s="23" t="s">
        <v>14</v>
      </c>
      <c r="F72" s="29" t="s">
        <v>59</v>
      </c>
    </row>
    <row r="73" spans="1:6" x14ac:dyDescent="0.25">
      <c r="A73" s="23" t="s">
        <v>54</v>
      </c>
      <c r="B73" s="59">
        <f>$B1*B62</f>
        <v>298.14999999999998</v>
      </c>
      <c r="C73" s="59">
        <f t="shared" ref="C73:E73" si="10">$B1*C62</f>
        <v>0</v>
      </c>
      <c r="D73" s="59">
        <f t="shared" si="10"/>
        <v>8.0400000000000009</v>
      </c>
      <c r="E73" s="59">
        <f t="shared" si="10"/>
        <v>29.145</v>
      </c>
      <c r="F73" s="52">
        <f>SUM(B73:E73)</f>
        <v>335.33499999999998</v>
      </c>
    </row>
    <row r="74" spans="1:6" x14ac:dyDescent="0.25">
      <c r="A74" s="23" t="s">
        <v>55</v>
      </c>
      <c r="B74" s="59">
        <f>$B2*B63</f>
        <v>172.93100000000001</v>
      </c>
      <c r="C74" s="59">
        <f t="shared" ref="C74:E74" si="11">$B2*C63</f>
        <v>1.99</v>
      </c>
      <c r="D74" s="59">
        <f t="shared" si="11"/>
        <v>3.98</v>
      </c>
      <c r="E74" s="59">
        <f t="shared" si="11"/>
        <v>20.099</v>
      </c>
      <c r="F74" s="58">
        <f t="shared" ref="F74:F79" si="12">SUM(B74:E74)</f>
        <v>199</v>
      </c>
    </row>
    <row r="75" spans="1:6" x14ac:dyDescent="0.25">
      <c r="A75" s="23" t="s">
        <v>56</v>
      </c>
      <c r="B75" s="59">
        <f t="shared" ref="B75:E79" si="13">$B3*B64</f>
        <v>158.00400000000002</v>
      </c>
      <c r="C75" s="59">
        <f t="shared" si="13"/>
        <v>0</v>
      </c>
      <c r="D75" s="59">
        <f t="shared" si="13"/>
        <v>7.0110000000000001</v>
      </c>
      <c r="E75" s="59">
        <f t="shared" si="13"/>
        <v>5.9850000000000003</v>
      </c>
      <c r="F75" s="58">
        <f t="shared" si="12"/>
        <v>171.00000000000003</v>
      </c>
    </row>
    <row r="76" spans="1:6" x14ac:dyDescent="0.25">
      <c r="A76" s="23" t="s">
        <v>57</v>
      </c>
      <c r="B76" s="59">
        <f t="shared" si="13"/>
        <v>384.89100000000002</v>
      </c>
      <c r="C76" s="59">
        <f t="shared" si="13"/>
        <v>0.83399999999999996</v>
      </c>
      <c r="D76" s="59">
        <f t="shared" si="13"/>
        <v>7.923</v>
      </c>
      <c r="E76" s="59">
        <f t="shared" si="13"/>
        <v>22.934999999999999</v>
      </c>
      <c r="F76" s="52">
        <f t="shared" si="12"/>
        <v>416.58300000000003</v>
      </c>
    </row>
    <row r="77" spans="1:6" x14ac:dyDescent="0.25">
      <c r="A77" s="23" t="s">
        <v>47</v>
      </c>
      <c r="B77" s="59">
        <f t="shared" si="13"/>
        <v>72.995999999999995</v>
      </c>
      <c r="C77" s="59">
        <f t="shared" si="13"/>
        <v>0</v>
      </c>
      <c r="D77" s="59">
        <f t="shared" si="13"/>
        <v>3.0030000000000001</v>
      </c>
      <c r="E77" s="59">
        <f t="shared" si="13"/>
        <v>1.0009999999999999</v>
      </c>
      <c r="F77" s="58">
        <f t="shared" si="12"/>
        <v>77</v>
      </c>
    </row>
    <row r="78" spans="1:6" x14ac:dyDescent="0.25">
      <c r="A78" s="23" t="s">
        <v>58</v>
      </c>
      <c r="B78" s="59">
        <f t="shared" si="13"/>
        <v>69.012</v>
      </c>
      <c r="C78" s="59">
        <f t="shared" si="13"/>
        <v>0</v>
      </c>
      <c r="D78" s="59">
        <f t="shared" si="13"/>
        <v>0.99399999999999999</v>
      </c>
      <c r="E78" s="59">
        <f t="shared" si="13"/>
        <v>0.99399999999999999</v>
      </c>
      <c r="F78" s="58">
        <f t="shared" si="12"/>
        <v>71</v>
      </c>
    </row>
    <row r="79" spans="1:6" x14ac:dyDescent="0.25">
      <c r="A79" s="23" t="s">
        <v>14</v>
      </c>
      <c r="B79" s="59">
        <f t="shared" si="13"/>
        <v>87.983999999999995</v>
      </c>
      <c r="C79" s="59">
        <f t="shared" si="13"/>
        <v>0</v>
      </c>
      <c r="D79" s="59">
        <f t="shared" si="13"/>
        <v>1.976</v>
      </c>
      <c r="E79" s="59">
        <f t="shared" si="13"/>
        <v>14.040000000000001</v>
      </c>
      <c r="F79" s="58">
        <f t="shared" si="12"/>
        <v>104</v>
      </c>
    </row>
  </sheetData>
  <mergeCells count="2">
    <mergeCell ref="B45:C45"/>
    <mergeCell ref="D45:E4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15" sqref="E15"/>
    </sheetView>
  </sheetViews>
  <sheetFormatPr defaultRowHeight="15" x14ac:dyDescent="0.25"/>
  <sheetData>
    <row r="1" spans="1:5" x14ac:dyDescent="0.25">
      <c r="A1" s="7"/>
      <c r="B1" s="7">
        <v>2013</v>
      </c>
      <c r="C1" s="7"/>
      <c r="D1" s="7"/>
      <c r="E1" s="7"/>
    </row>
    <row r="2" spans="1:5" x14ac:dyDescent="0.25">
      <c r="A2" s="7" t="s">
        <v>41</v>
      </c>
      <c r="B2" s="22">
        <v>8.9999999999999993E-3</v>
      </c>
      <c r="C2" s="8"/>
      <c r="D2" s="7"/>
      <c r="E2" s="7"/>
    </row>
    <row r="3" spans="1:5" x14ac:dyDescent="0.25">
      <c r="A3" s="7" t="s">
        <v>42</v>
      </c>
      <c r="B3" s="22">
        <v>1.4999999999999999E-2</v>
      </c>
      <c r="C3" s="8"/>
      <c r="D3" s="7"/>
      <c r="E3" s="7"/>
    </row>
    <row r="4" spans="1:5" x14ac:dyDescent="0.25">
      <c r="A4" s="7" t="s">
        <v>43</v>
      </c>
      <c r="B4" s="22">
        <v>7.0000000000000001E-3</v>
      </c>
      <c r="C4" s="9"/>
      <c r="D4" s="7"/>
      <c r="E4" s="7"/>
    </row>
    <row r="5" spans="1:5" x14ac:dyDescent="0.25">
      <c r="A5" s="7" t="s">
        <v>44</v>
      </c>
      <c r="B5" s="22">
        <v>0.86799999999999999</v>
      </c>
      <c r="C5" s="8"/>
      <c r="D5" s="7"/>
      <c r="E5" s="7"/>
    </row>
    <row r="6" spans="1:5" x14ac:dyDescent="0.25">
      <c r="A6" s="7" t="s">
        <v>40</v>
      </c>
      <c r="B6" s="11">
        <v>6.0000000000000001E-3</v>
      </c>
      <c r="C6" s="10"/>
      <c r="D6" s="7"/>
      <c r="E6" s="7"/>
    </row>
    <row r="7" spans="1:5" x14ac:dyDescent="0.25">
      <c r="A7" s="7" t="s">
        <v>14</v>
      </c>
      <c r="B7" s="16">
        <v>9.6000000000000002E-2</v>
      </c>
    </row>
    <row r="8" spans="1:5" x14ac:dyDescent="0.25">
      <c r="B8" s="17">
        <f>SUM(B2:B7)</f>
        <v>1.0010000000000001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Sources</vt:lpstr>
      <vt:lpstr>Gender (as provided by CLC)</vt:lpstr>
      <vt:lpstr>Gender extra</vt:lpstr>
      <vt:lpstr>Ethnicity</vt:lpstr>
      <vt:lpstr>Ethnicity extra</vt:lpstr>
      <vt:lpstr>Age</vt:lpstr>
      <vt:lpstr>Disability</vt:lpstr>
      <vt:lpstr>Disability extra</vt:lpstr>
      <vt:lpstr>Sexual orientation</vt:lpstr>
      <vt:lpstr>Religion</vt:lpstr>
    </vt:vector>
  </TitlesOfParts>
  <Company>Legal Services Board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Stephanie Borthwick</dc:creator>
  <lastModifiedBy>Stephanie Borthwick</lastModifiedBy>
  <dcterms:created xsi:type="dcterms:W3CDTF">2018-05-03T11:16:14.0000000Z</dcterms:created>
  <dcterms:modified xsi:type="dcterms:W3CDTF">2018-06-05T09:59:13.0000000Z</dcterms:modified>
  <dc:title>CLC diversity data</dc:title>
</coreProperties>
</file>